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lanningandregeneration/Shared Documents/MATCH-UP/Management/PR5/Evaluation System/"/>
    </mc:Choice>
  </mc:AlternateContent>
  <xr:revisionPtr revIDLastSave="349" documentId="8_{0399B076-DD81-450B-873E-B43367BB48BF}" xr6:coauthVersionLast="45" xr6:coauthVersionMax="45" xr10:uidLastSave="{671D34B4-D487-4EF9-8960-C30674FFA2B6}"/>
  <bookViews>
    <workbookView xWindow="-108" yWindow="-108" windowWidth="23256" windowHeight="12576" activeTab="3" xr2:uid="{9F78A58B-6DEE-4E40-888F-9D4398433904}"/>
  </bookViews>
  <sheets>
    <sheet name="Assessment_Policy level" sheetId="2" r:id="rId1"/>
    <sheet name="Assessment_Policy level_Form" sheetId="7" r:id="rId2"/>
    <sheet name="Assessment_node design" sheetId="4" r:id="rId3"/>
    <sheet name="Assessment_node design_Form" sheetId="8" r:id="rId4"/>
  </sheets>
  <definedNames>
    <definedName name="NODE">'Assessment_node design'!$E$51:$E$54</definedName>
    <definedName name="_xlnm.Print_Area" localSheetId="2">'Assessment_node design'!$B$2:$AD$50</definedName>
    <definedName name="_xlnm.Print_Area" localSheetId="3">'Assessment_node design_Form'!$B$2:$R$61</definedName>
    <definedName name="_xlnm.Print_Area" localSheetId="0">'Assessment_Policy level'!$B$2:$K$43</definedName>
    <definedName name="_xlnm.Print_Area" localSheetId="1">'Assessment_Policy level_Form'!$B$2:$R$48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D8" i="2"/>
  <c r="D8" i="4"/>
  <c r="D9" i="4"/>
  <c r="T8" i="4"/>
  <c r="U8" i="4"/>
  <c r="T9" i="4"/>
  <c r="U9" i="4"/>
  <c r="T10" i="4"/>
  <c r="U10" i="4"/>
  <c r="T11" i="4"/>
  <c r="U11" i="4"/>
  <c r="T12" i="4"/>
  <c r="U12" i="4"/>
  <c r="T13" i="4"/>
  <c r="U13" i="4"/>
  <c r="D32" i="2"/>
  <c r="D38" i="2"/>
  <c r="D39" i="2"/>
  <c r="S8" i="4" l="1"/>
  <c r="Z33" i="4" l="1"/>
  <c r="H28" i="8" l="1"/>
  <c r="H29" i="8"/>
  <c r="G30" i="8"/>
  <c r="H30" i="8"/>
  <c r="H34" i="8"/>
  <c r="G35" i="8"/>
  <c r="H35" i="8"/>
  <c r="H36" i="8"/>
  <c r="G15" i="8"/>
  <c r="AD48" i="4"/>
  <c r="H59" i="8" s="1"/>
  <c r="K41" i="2"/>
  <c r="J41" i="2"/>
  <c r="K40" i="2"/>
  <c r="J40" i="2"/>
  <c r="K39" i="2"/>
  <c r="J39" i="2"/>
  <c r="K38" i="2"/>
  <c r="J38" i="2"/>
  <c r="K33" i="2"/>
  <c r="J33" i="2"/>
  <c r="K32" i="2"/>
  <c r="J32" i="2"/>
  <c r="K31" i="2"/>
  <c r="J31" i="2"/>
  <c r="K34" i="2"/>
  <c r="J34" i="2"/>
  <c r="K27" i="2"/>
  <c r="J27" i="2"/>
  <c r="K26" i="2"/>
  <c r="J26" i="2"/>
  <c r="K25" i="2"/>
  <c r="J25" i="2"/>
  <c r="K22" i="2"/>
  <c r="J22" i="2"/>
  <c r="K23" i="2"/>
  <c r="J23" i="2"/>
  <c r="K21" i="2"/>
  <c r="J21" i="2"/>
  <c r="K20" i="2"/>
  <c r="J20" i="2"/>
  <c r="K19" i="2"/>
  <c r="J19" i="2"/>
  <c r="K18" i="2"/>
  <c r="J18" i="2"/>
  <c r="K17" i="2"/>
  <c r="J17" i="2"/>
  <c r="K16" i="2"/>
  <c r="J16" i="2"/>
  <c r="J8" i="2"/>
  <c r="K8" i="2"/>
  <c r="J9" i="2"/>
  <c r="K9" i="2"/>
  <c r="J10" i="2"/>
  <c r="K10" i="2"/>
  <c r="J11" i="2"/>
  <c r="K11" i="2"/>
  <c r="J12" i="2"/>
  <c r="K12" i="2"/>
  <c r="K7" i="2"/>
  <c r="J7" i="2"/>
  <c r="AD40" i="4"/>
  <c r="H51" i="8" s="1"/>
  <c r="AC40" i="4"/>
  <c r="G51" i="8" s="1"/>
  <c r="AA40" i="4"/>
  <c r="Z40" i="4"/>
  <c r="X40" i="4"/>
  <c r="W40" i="4"/>
  <c r="U40" i="4"/>
  <c r="T40" i="4"/>
  <c r="AD39" i="4"/>
  <c r="H50" i="8" s="1"/>
  <c r="AC39" i="4"/>
  <c r="G50" i="8" s="1"/>
  <c r="AA39" i="4"/>
  <c r="Z39" i="4"/>
  <c r="X39" i="4"/>
  <c r="W39" i="4"/>
  <c r="U39" i="4"/>
  <c r="T39" i="4"/>
  <c r="AD38" i="4"/>
  <c r="H49" i="8" s="1"/>
  <c r="AC38" i="4"/>
  <c r="G49" i="8" s="1"/>
  <c r="AA38" i="4"/>
  <c r="Z38" i="4"/>
  <c r="X38" i="4"/>
  <c r="W38" i="4"/>
  <c r="U38" i="4"/>
  <c r="T38" i="4"/>
  <c r="T41" i="4"/>
  <c r="U41" i="4"/>
  <c r="W41" i="4"/>
  <c r="X41" i="4"/>
  <c r="Z41" i="4"/>
  <c r="AA41" i="4"/>
  <c r="AC41" i="4"/>
  <c r="G52" i="8" s="1"/>
  <c r="AD41" i="4"/>
  <c r="H52" i="8" s="1"/>
  <c r="T42" i="4"/>
  <c r="U42" i="4"/>
  <c r="W42" i="4"/>
  <c r="X42" i="4"/>
  <c r="Z42" i="4"/>
  <c r="AA42" i="4"/>
  <c r="AC42" i="4"/>
  <c r="G53" i="8" s="1"/>
  <c r="AD42" i="4"/>
  <c r="H53" i="8" s="1"/>
  <c r="AC48" i="4"/>
  <c r="G59" i="8" s="1"/>
  <c r="AA48" i="4"/>
  <c r="Z48" i="4"/>
  <c r="X48" i="4"/>
  <c r="W48" i="4"/>
  <c r="U48" i="4"/>
  <c r="T48" i="4"/>
  <c r="AD47" i="4"/>
  <c r="H58" i="8" s="1"/>
  <c r="AC47" i="4"/>
  <c r="G58" i="8" s="1"/>
  <c r="AA47" i="4"/>
  <c r="Z47" i="4"/>
  <c r="X47" i="4"/>
  <c r="W47" i="4"/>
  <c r="U47" i="4"/>
  <c r="T47" i="4"/>
  <c r="AD46" i="4"/>
  <c r="H57" i="8" s="1"/>
  <c r="AC46" i="4"/>
  <c r="G57" i="8" s="1"/>
  <c r="AA46" i="4"/>
  <c r="Z46" i="4"/>
  <c r="X46" i="4"/>
  <c r="W46" i="4"/>
  <c r="U46" i="4"/>
  <c r="T46" i="4"/>
  <c r="AD37" i="4"/>
  <c r="H48" i="8" s="1"/>
  <c r="AC37" i="4"/>
  <c r="G48" i="8" s="1"/>
  <c r="AA37" i="4"/>
  <c r="Z37" i="4"/>
  <c r="X37" i="4"/>
  <c r="W37" i="4"/>
  <c r="U37" i="4"/>
  <c r="T37" i="4"/>
  <c r="AD31" i="4"/>
  <c r="H42" i="8" s="1"/>
  <c r="AC31" i="4"/>
  <c r="G42" i="8" s="1"/>
  <c r="AA31" i="4"/>
  <c r="Z31" i="4"/>
  <c r="X31" i="4"/>
  <c r="W31" i="4"/>
  <c r="U31" i="4"/>
  <c r="T31" i="4"/>
  <c r="AD33" i="4"/>
  <c r="H44" i="8" s="1"/>
  <c r="AC33" i="4"/>
  <c r="G44" i="8" s="1"/>
  <c r="AA33" i="4"/>
  <c r="X33" i="4"/>
  <c r="W33" i="4"/>
  <c r="U33" i="4"/>
  <c r="T33" i="4"/>
  <c r="AD32" i="4"/>
  <c r="H43" i="8" s="1"/>
  <c r="AC32" i="4"/>
  <c r="G43" i="8" s="1"/>
  <c r="AA32" i="4"/>
  <c r="Z32" i="4"/>
  <c r="X32" i="4"/>
  <c r="W32" i="4"/>
  <c r="U32" i="4"/>
  <c r="T32" i="4"/>
  <c r="AD27" i="4"/>
  <c r="H38" i="8" s="1"/>
  <c r="AC27" i="4"/>
  <c r="G38" i="8" s="1"/>
  <c r="AA27" i="4"/>
  <c r="Z27" i="4"/>
  <c r="X27" i="4"/>
  <c r="W27" i="4"/>
  <c r="U27" i="4"/>
  <c r="T27" i="4"/>
  <c r="AD26" i="4"/>
  <c r="H37" i="8" s="1"/>
  <c r="AC26" i="4"/>
  <c r="G37" i="8" s="1"/>
  <c r="AA26" i="4"/>
  <c r="Z26" i="4"/>
  <c r="X26" i="4"/>
  <c r="W26" i="4"/>
  <c r="U26" i="4"/>
  <c r="T26" i="4"/>
  <c r="AD25" i="4"/>
  <c r="AC25" i="4"/>
  <c r="G36" i="8" s="1"/>
  <c r="AA25" i="4"/>
  <c r="Z25" i="4"/>
  <c r="X25" i="4"/>
  <c r="W25" i="4"/>
  <c r="U25" i="4"/>
  <c r="T25" i="4"/>
  <c r="AD24" i="4"/>
  <c r="AC24" i="4"/>
  <c r="AA24" i="4"/>
  <c r="Z24" i="4"/>
  <c r="X24" i="4"/>
  <c r="W24" i="4"/>
  <c r="U24" i="4"/>
  <c r="T24" i="4"/>
  <c r="AD23" i="4"/>
  <c r="AC23" i="4"/>
  <c r="G34" i="8" s="1"/>
  <c r="AA23" i="4"/>
  <c r="Z23" i="4"/>
  <c r="X23" i="4"/>
  <c r="W23" i="4"/>
  <c r="U23" i="4"/>
  <c r="T23" i="4"/>
  <c r="AD22" i="4"/>
  <c r="H33" i="8" s="1"/>
  <c r="AC22" i="4"/>
  <c r="G33" i="8" s="1"/>
  <c r="AA22" i="4"/>
  <c r="Z22" i="4"/>
  <c r="X22" i="4"/>
  <c r="W22" i="4"/>
  <c r="U22" i="4"/>
  <c r="T22" i="4"/>
  <c r="U21" i="4"/>
  <c r="T21" i="4"/>
  <c r="U20" i="4"/>
  <c r="T20" i="4"/>
  <c r="U19" i="4"/>
  <c r="T19" i="4"/>
  <c r="U18" i="4"/>
  <c r="T18" i="4"/>
  <c r="AD21" i="4"/>
  <c r="H32" i="8" s="1"/>
  <c r="AC21" i="4"/>
  <c r="G32" i="8" s="1"/>
  <c r="AA21" i="4"/>
  <c r="Z21" i="4"/>
  <c r="X21" i="4"/>
  <c r="W21" i="4"/>
  <c r="AD20" i="4"/>
  <c r="H31" i="8" s="1"/>
  <c r="AC20" i="4"/>
  <c r="G31" i="8" s="1"/>
  <c r="AA20" i="4"/>
  <c r="Z20" i="4"/>
  <c r="X20" i="4"/>
  <c r="W20" i="4"/>
  <c r="AD19" i="4"/>
  <c r="AC19" i="4"/>
  <c r="AA19" i="4"/>
  <c r="Z19" i="4"/>
  <c r="X19" i="4"/>
  <c r="W19" i="4"/>
  <c r="AD18" i="4"/>
  <c r="AC18" i="4"/>
  <c r="G29" i="8" s="1"/>
  <c r="AA18" i="4"/>
  <c r="Z18" i="4"/>
  <c r="X18" i="4"/>
  <c r="W18" i="4"/>
  <c r="AD17" i="4"/>
  <c r="AC17" i="4"/>
  <c r="G28" i="8" s="1"/>
  <c r="AA17" i="4"/>
  <c r="Z17" i="4"/>
  <c r="X17" i="4"/>
  <c r="W17" i="4"/>
  <c r="U17" i="4"/>
  <c r="T17" i="4"/>
  <c r="D11" i="4" l="1"/>
  <c r="S11" i="4" s="1"/>
  <c r="D13" i="4"/>
  <c r="S13" i="4" s="1"/>
  <c r="AD13" i="4"/>
  <c r="H24" i="8" s="1"/>
  <c r="AC13" i="4"/>
  <c r="G24" i="8" s="1"/>
  <c r="AD12" i="4"/>
  <c r="H23" i="8" s="1"/>
  <c r="AC12" i="4"/>
  <c r="G23" i="8" s="1"/>
  <c r="AD11" i="4"/>
  <c r="H22" i="8" s="1"/>
  <c r="AC11" i="4"/>
  <c r="G22" i="8" s="1"/>
  <c r="AD10" i="4"/>
  <c r="H21" i="8" s="1"/>
  <c r="AC10" i="4"/>
  <c r="G21" i="8" s="1"/>
  <c r="AD9" i="4"/>
  <c r="H20" i="8" s="1"/>
  <c r="AC9" i="4"/>
  <c r="G20" i="8" s="1"/>
  <c r="AD8" i="4"/>
  <c r="H19" i="8" s="1"/>
  <c r="AC8" i="4"/>
  <c r="G19" i="8" s="1"/>
  <c r="AA13" i="4"/>
  <c r="Z13" i="4"/>
  <c r="AA12" i="4"/>
  <c r="Z12" i="4"/>
  <c r="AA11" i="4"/>
  <c r="Z11" i="4"/>
  <c r="AA10" i="4"/>
  <c r="Z10" i="4"/>
  <c r="AA9" i="4"/>
  <c r="Z9" i="4"/>
  <c r="AA8" i="4"/>
  <c r="Z8" i="4"/>
  <c r="X13" i="4"/>
  <c r="W13" i="4"/>
  <c r="X12" i="4"/>
  <c r="W12" i="4"/>
  <c r="X11" i="4"/>
  <c r="W11" i="4"/>
  <c r="X10" i="4"/>
  <c r="W10" i="4"/>
  <c r="X9" i="4"/>
  <c r="W9" i="4"/>
  <c r="X8" i="4"/>
  <c r="W8" i="4"/>
  <c r="AB13" i="4" l="1"/>
  <c r="F24" i="8" s="1"/>
  <c r="Y13" i="4"/>
  <c r="V13" i="4"/>
  <c r="V11" i="4"/>
  <c r="AB11" i="4"/>
  <c r="Y11" i="4"/>
  <c r="D41" i="4"/>
  <c r="D26" i="4"/>
  <c r="S41" i="4" l="1"/>
  <c r="AB41" i="4"/>
  <c r="F52" i="8" s="1"/>
  <c r="Y41" i="4"/>
  <c r="V41" i="4"/>
  <c r="AB26" i="4"/>
  <c r="F37" i="8" s="1"/>
  <c r="Y26" i="4"/>
  <c r="V26" i="4"/>
  <c r="S26" i="4"/>
  <c r="F22" i="8"/>
  <c r="D31" i="4" l="1"/>
  <c r="D33" i="4"/>
  <c r="D32" i="4"/>
  <c r="D27" i="4"/>
  <c r="D25" i="4"/>
  <c r="D24" i="4"/>
  <c r="D23" i="4"/>
  <c r="D22" i="4"/>
  <c r="D21" i="4"/>
  <c r="D20" i="4"/>
  <c r="D19" i="4"/>
  <c r="D18" i="4"/>
  <c r="D17" i="4"/>
  <c r="D46" i="4"/>
  <c r="D48" i="4"/>
  <c r="D47" i="4"/>
  <c r="D42" i="4"/>
  <c r="D40" i="4"/>
  <c r="D39" i="4"/>
  <c r="D38" i="4"/>
  <c r="D37" i="4"/>
  <c r="S9" i="4"/>
  <c r="D10" i="4"/>
  <c r="S10" i="4" s="1"/>
  <c r="D12" i="4"/>
  <c r="S12" i="4" s="1"/>
  <c r="H46" i="7"/>
  <c r="G46" i="7"/>
  <c r="H45" i="7"/>
  <c r="G45" i="7"/>
  <c r="H44" i="7"/>
  <c r="G44" i="7"/>
  <c r="H43" i="7"/>
  <c r="G43" i="7"/>
  <c r="H26" i="7"/>
  <c r="G26" i="7"/>
  <c r="H25" i="7"/>
  <c r="G25" i="7"/>
  <c r="H24" i="7"/>
  <c r="G24" i="7"/>
  <c r="H23" i="7"/>
  <c r="G23" i="7"/>
  <c r="H22" i="7"/>
  <c r="G22" i="7"/>
  <c r="H21" i="7"/>
  <c r="G21" i="7"/>
  <c r="G13" i="7"/>
  <c r="H13" i="7"/>
  <c r="G14" i="7"/>
  <c r="H14" i="7"/>
  <c r="G15" i="7"/>
  <c r="H15" i="7"/>
  <c r="G16" i="7"/>
  <c r="H16" i="7"/>
  <c r="G17" i="7"/>
  <c r="H17" i="7"/>
  <c r="H12" i="7"/>
  <c r="G12" i="7"/>
  <c r="D41" i="2"/>
  <c r="I41" i="2" s="1"/>
  <c r="D40" i="2"/>
  <c r="I40" i="2" s="1"/>
  <c r="I39" i="2"/>
  <c r="I38" i="2"/>
  <c r="D34" i="2"/>
  <c r="I34" i="2" s="1"/>
  <c r="D33" i="2"/>
  <c r="I33" i="2" s="1"/>
  <c r="I32" i="2"/>
  <c r="D31" i="2"/>
  <c r="I31" i="2" s="1"/>
  <c r="D27" i="2"/>
  <c r="I27" i="2" s="1"/>
  <c r="D26" i="2"/>
  <c r="I26" i="2" s="1"/>
  <c r="D25" i="2"/>
  <c r="I25" i="2" s="1"/>
  <c r="D21" i="2"/>
  <c r="I21" i="2" s="1"/>
  <c r="D20" i="2"/>
  <c r="I20" i="2" s="1"/>
  <c r="D19" i="2"/>
  <c r="I19" i="2" s="1"/>
  <c r="D18" i="2"/>
  <c r="I18" i="2" s="1"/>
  <c r="D17" i="2"/>
  <c r="I17" i="2" s="1"/>
  <c r="D16" i="2"/>
  <c r="I16" i="2" s="1"/>
  <c r="I8" i="2"/>
  <c r="D9" i="2"/>
  <c r="I9" i="2" s="1"/>
  <c r="D10" i="2"/>
  <c r="I10" i="2" s="1"/>
  <c r="D11" i="2"/>
  <c r="I11" i="2" s="1"/>
  <c r="D12" i="2"/>
  <c r="I12" i="2" s="1"/>
  <c r="I7" i="2"/>
  <c r="S14" i="4" l="1"/>
  <c r="S15" i="4" s="1"/>
  <c r="T14" i="4"/>
  <c r="T15" i="4" s="1"/>
  <c r="U14" i="4"/>
  <c r="V24" i="4"/>
  <c r="S24" i="4"/>
  <c r="Y24" i="4"/>
  <c r="V23" i="4"/>
  <c r="S23" i="4"/>
  <c r="Y23" i="4"/>
  <c r="S18" i="4"/>
  <c r="AB18" i="4"/>
  <c r="F29" i="8" s="1"/>
  <c r="Y18" i="4"/>
  <c r="V18" i="4"/>
  <c r="AB38" i="4"/>
  <c r="V38" i="4"/>
  <c r="Y38" i="4"/>
  <c r="S38" i="4"/>
  <c r="AB48" i="4"/>
  <c r="V48" i="4"/>
  <c r="S48" i="4"/>
  <c r="Y48" i="4"/>
  <c r="AB47" i="4"/>
  <c r="F58" i="8" s="1"/>
  <c r="Y47" i="4"/>
  <c r="V47" i="4"/>
  <c r="S47" i="4"/>
  <c r="V46" i="4"/>
  <c r="Y46" i="4"/>
  <c r="S46" i="4"/>
  <c r="AB46" i="4"/>
  <c r="S42" i="4"/>
  <c r="V42" i="4"/>
  <c r="AB42" i="4"/>
  <c r="F53" i="8" s="1"/>
  <c r="Y42" i="4"/>
  <c r="V40" i="4"/>
  <c r="Y40" i="4"/>
  <c r="AB40" i="4"/>
  <c r="F51" i="8" s="1"/>
  <c r="S40" i="4"/>
  <c r="AB39" i="4"/>
  <c r="F50" i="8" s="1"/>
  <c r="Y39" i="4"/>
  <c r="S39" i="4"/>
  <c r="V39" i="4"/>
  <c r="AB37" i="4"/>
  <c r="S37" i="4"/>
  <c r="V37" i="4"/>
  <c r="Y37" i="4"/>
  <c r="S33" i="4"/>
  <c r="AB33" i="4"/>
  <c r="F44" i="8" s="1"/>
  <c r="Y33" i="4"/>
  <c r="V33" i="4"/>
  <c r="S32" i="4"/>
  <c r="AB32" i="4"/>
  <c r="Y32" i="4"/>
  <c r="V32" i="4"/>
  <c r="V31" i="4"/>
  <c r="AB31" i="4"/>
  <c r="F42" i="8" s="1"/>
  <c r="S31" i="4"/>
  <c r="Y31" i="4"/>
  <c r="V27" i="4"/>
  <c r="S27" i="4"/>
  <c r="AB27" i="4"/>
  <c r="F38" i="8" s="1"/>
  <c r="Y27" i="4"/>
  <c r="Y25" i="4"/>
  <c r="S25" i="4"/>
  <c r="AB25" i="4"/>
  <c r="F36" i="8" s="1"/>
  <c r="V25" i="4"/>
  <c r="S22" i="4"/>
  <c r="Y22" i="4"/>
  <c r="AB22" i="4"/>
  <c r="F33" i="8" s="1"/>
  <c r="V22" i="4"/>
  <c r="V21" i="4"/>
  <c r="AB21" i="4"/>
  <c r="F32" i="8" s="1"/>
  <c r="Y21" i="4"/>
  <c r="S21" i="4"/>
  <c r="S20" i="4"/>
  <c r="Y20" i="4"/>
  <c r="V20" i="4"/>
  <c r="AB20" i="4"/>
  <c r="Y19" i="4"/>
  <c r="AB19" i="4"/>
  <c r="V19" i="4"/>
  <c r="S19" i="4"/>
  <c r="AB17" i="4"/>
  <c r="Y17" i="4"/>
  <c r="S17" i="4"/>
  <c r="V17" i="4"/>
  <c r="Y12" i="4"/>
  <c r="V12" i="4"/>
  <c r="AB12" i="4"/>
  <c r="Y10" i="4"/>
  <c r="AB10" i="4"/>
  <c r="V10" i="4"/>
  <c r="AB9" i="4"/>
  <c r="V9" i="4"/>
  <c r="Y9" i="4"/>
  <c r="V8" i="4"/>
  <c r="AB8" i="4"/>
  <c r="Y8" i="4"/>
  <c r="AB24" i="4"/>
  <c r="F35" i="8" s="1"/>
  <c r="AB23" i="4"/>
  <c r="F34" i="8" s="1"/>
  <c r="I22" i="2"/>
  <c r="I23" i="2" s="1"/>
  <c r="F31" i="8"/>
  <c r="F43" i="8"/>
  <c r="F21" i="8"/>
  <c r="F20" i="8"/>
  <c r="F23" i="8"/>
  <c r="F30" i="8"/>
  <c r="H27" i="7"/>
  <c r="H28" i="7" s="1"/>
  <c r="H47" i="7"/>
  <c r="H48" i="7" s="1"/>
  <c r="H18" i="7"/>
  <c r="H19" i="7" s="1"/>
  <c r="F57" i="8" l="1"/>
  <c r="AD49" i="4"/>
  <c r="H60" i="8" s="1"/>
  <c r="AC49" i="4"/>
  <c r="G60" i="8" s="1"/>
  <c r="X49" i="4"/>
  <c r="W49" i="4"/>
  <c r="U49" i="4"/>
  <c r="T49" i="4"/>
  <c r="AA49" i="4"/>
  <c r="Z49" i="4"/>
  <c r="U43" i="4"/>
  <c r="T43" i="4"/>
  <c r="AD43" i="4"/>
  <c r="H54" i="8" s="1"/>
  <c r="AC43" i="4"/>
  <c r="G54" i="8" s="1"/>
  <c r="X43" i="4"/>
  <c r="W43" i="4"/>
  <c r="AA43" i="4"/>
  <c r="Z43" i="4"/>
  <c r="F19" i="8"/>
  <c r="AC14" i="4"/>
  <c r="G25" i="8" s="1"/>
  <c r="AD14" i="4"/>
  <c r="H25" i="8" s="1"/>
  <c r="W14" i="4"/>
  <c r="X14" i="4"/>
  <c r="AA14" i="4"/>
  <c r="Z14" i="4"/>
  <c r="U28" i="4"/>
  <c r="T28" i="4"/>
  <c r="Z28" i="4"/>
  <c r="AA28" i="4"/>
  <c r="F28" i="8"/>
  <c r="AD28" i="4"/>
  <c r="H39" i="8" s="1"/>
  <c r="AC28" i="4"/>
  <c r="G39" i="8" s="1"/>
  <c r="X28" i="4"/>
  <c r="W28" i="4"/>
  <c r="Z34" i="4"/>
  <c r="AA34" i="4"/>
  <c r="AC34" i="4"/>
  <c r="G45" i="8" s="1"/>
  <c r="AD34" i="4"/>
  <c r="H45" i="8" s="1"/>
  <c r="X34" i="4"/>
  <c r="W34" i="4"/>
  <c r="U34" i="4"/>
  <c r="T34" i="4"/>
  <c r="F59" i="8"/>
  <c r="F49" i="8"/>
  <c r="F48" i="8"/>
  <c r="V34" i="4"/>
  <c r="Y14" i="4"/>
  <c r="AB49" i="4"/>
  <c r="F60" i="8" s="1"/>
  <c r="S49" i="4"/>
  <c r="Y49" i="4"/>
  <c r="V49" i="4"/>
  <c r="G18" i="7"/>
  <c r="G19" i="7" s="1"/>
  <c r="G47" i="7"/>
  <c r="G48" i="7" s="1"/>
  <c r="G27" i="7"/>
  <c r="G28" i="7" s="1"/>
  <c r="F46" i="7"/>
  <c r="G37" i="7"/>
  <c r="F38" i="7"/>
  <c r="F39" i="7"/>
  <c r="H36" i="7"/>
  <c r="G31" i="7"/>
  <c r="H32" i="7"/>
  <c r="H30" i="7"/>
  <c r="AB50" i="4" l="1"/>
  <c r="Z50" i="4"/>
  <c r="AC50" i="4"/>
  <c r="T50" i="4"/>
  <c r="W50" i="4"/>
  <c r="V50" i="4"/>
  <c r="S50" i="4"/>
  <c r="Y50" i="4"/>
  <c r="T35" i="4"/>
  <c r="F44" i="7"/>
  <c r="H39" i="7"/>
  <c r="H40" i="7" s="1"/>
  <c r="H41" i="7" s="1"/>
  <c r="F30" i="7"/>
  <c r="J42" i="2"/>
  <c r="F45" i="7"/>
  <c r="K42" i="2"/>
  <c r="K43" i="2" s="1"/>
  <c r="F37" i="7"/>
  <c r="G30" i="7"/>
  <c r="H38" i="7"/>
  <c r="F43" i="7"/>
  <c r="G38" i="7"/>
  <c r="H31" i="7"/>
  <c r="H33" i="7" s="1"/>
  <c r="H34" i="7" s="1"/>
  <c r="G36" i="7"/>
  <c r="H37" i="7"/>
  <c r="F36" i="7"/>
  <c r="G39" i="7"/>
  <c r="G40" i="7" s="1"/>
  <c r="F32" i="7"/>
  <c r="G32" i="7"/>
  <c r="F31" i="7"/>
  <c r="F22" i="7"/>
  <c r="F25" i="7"/>
  <c r="F26" i="7"/>
  <c r="F15" i="7"/>
  <c r="K35" i="2" l="1"/>
  <c r="K36" i="2" s="1"/>
  <c r="G41" i="7"/>
  <c r="G33" i="7"/>
  <c r="G34" i="7" s="1"/>
  <c r="J43" i="2"/>
  <c r="F33" i="7"/>
  <c r="F34" i="7" s="1"/>
  <c r="F47" i="7"/>
  <c r="F48" i="7" s="1"/>
  <c r="F40" i="7"/>
  <c r="F41" i="7" s="1"/>
  <c r="I42" i="2"/>
  <c r="I43" i="2" s="1"/>
  <c r="J35" i="2"/>
  <c r="I35" i="2"/>
  <c r="I36" i="2" s="1"/>
  <c r="F17" i="7"/>
  <c r="F16" i="7"/>
  <c r="F23" i="7"/>
  <c r="F21" i="7"/>
  <c r="F24" i="7"/>
  <c r="F12" i="7"/>
  <c r="F13" i="7"/>
  <c r="F14" i="7"/>
  <c r="J36" i="2" l="1"/>
  <c r="H46" i="8"/>
  <c r="H40" i="8"/>
  <c r="H55" i="8"/>
  <c r="H26" i="8"/>
  <c r="Y43" i="4"/>
  <c r="F27" i="7"/>
  <c r="F28" i="7" s="1"/>
  <c r="F18" i="7"/>
  <c r="F19" i="7" s="1"/>
  <c r="S43" i="4"/>
  <c r="AB43" i="4"/>
  <c r="F54" i="8" s="1"/>
  <c r="V43" i="4"/>
  <c r="AB14" i="4"/>
  <c r="F25" i="8" s="1"/>
  <c r="Y15" i="4"/>
  <c r="S28" i="4"/>
  <c r="S29" i="4" s="1"/>
  <c r="Y34" i="4"/>
  <c r="S34" i="4"/>
  <c r="S35" i="4" s="1"/>
  <c r="AB34" i="4"/>
  <c r="Y28" i="4"/>
  <c r="V28" i="4"/>
  <c r="Z15" i="4"/>
  <c r="V35" i="4"/>
  <c r="K13" i="2"/>
  <c r="K14" i="2" s="1"/>
  <c r="I13" i="2"/>
  <c r="J13" i="2"/>
  <c r="AC35" i="4"/>
  <c r="Z29" i="4"/>
  <c r="T29" i="4"/>
  <c r="AB28" i="4"/>
  <c r="F39" i="8" s="1"/>
  <c r="V14" i="4"/>
  <c r="AB35" i="4" l="1"/>
  <c r="F45" i="8"/>
  <c r="F46" i="8" s="1"/>
  <c r="Z35" i="4"/>
  <c r="W29" i="4"/>
  <c r="AB15" i="4"/>
  <c r="Y35" i="4"/>
  <c r="AC15" i="4"/>
  <c r="V15" i="4"/>
  <c r="AB29" i="4"/>
  <c r="AC29" i="4"/>
  <c r="V29" i="4"/>
  <c r="W15" i="4"/>
  <c r="Y29" i="4"/>
  <c r="V44" i="4"/>
  <c r="T44" i="4"/>
  <c r="Z44" i="4"/>
  <c r="Y44" i="4"/>
  <c r="AB44" i="4"/>
  <c r="S44" i="4"/>
  <c r="W44" i="4"/>
  <c r="AC44" i="4"/>
  <c r="W35" i="4"/>
  <c r="F26" i="8"/>
  <c r="F40" i="8"/>
  <c r="F55" i="8"/>
  <c r="G46" i="8"/>
  <c r="G40" i="8"/>
  <c r="H61" i="8"/>
  <c r="G55" i="8"/>
  <c r="G26" i="8"/>
  <c r="I28" i="2"/>
  <c r="F61" i="8" l="1"/>
  <c r="G61" i="8"/>
  <c r="K28" i="2"/>
  <c r="K29" i="2" s="1"/>
  <c r="J28" i="2"/>
  <c r="J29" i="2" l="1"/>
  <c r="I29" i="2"/>
  <c r="J14" i="2"/>
  <c r="I14" i="2"/>
</calcChain>
</file>

<file path=xl/sharedStrings.xml><?xml version="1.0" encoding="utf-8"?>
<sst xmlns="http://schemas.openxmlformats.org/spreadsheetml/2006/main" count="372" uniqueCount="152">
  <si>
    <t>KEY FACTORS OF SUCCESS</t>
  </si>
  <si>
    <t>DESCRIPTION</t>
  </si>
  <si>
    <t>A</t>
  </si>
  <si>
    <t>B</t>
  </si>
  <si>
    <t>C</t>
  </si>
  <si>
    <t>D</t>
  </si>
  <si>
    <t>EFFICIENCY OF THE INTECHANGE</t>
  </si>
  <si>
    <t>QUALITY OF THE INTERCHANGE ENVIRONMENT</t>
  </si>
  <si>
    <t>ACCESSIBILITY</t>
  </si>
  <si>
    <t>Info point with staff</t>
  </si>
  <si>
    <t>Basic components of service information</t>
  </si>
  <si>
    <t xml:space="preserve">Wayfinding </t>
  </si>
  <si>
    <t>Shared mobility</t>
  </si>
  <si>
    <t>Presence of taxi stands</t>
  </si>
  <si>
    <t>Presence of cycle parking areas</t>
  </si>
  <si>
    <t>Presence of ticket offices in convenient locations or near the interchange node to purchase tickets</t>
  </si>
  <si>
    <t>Flexibility in time and use</t>
  </si>
  <si>
    <t>Interchange node design that eases the accommodation of new transport modes or the implementation of the same system</t>
  </si>
  <si>
    <t>Timetable coordination</t>
  </si>
  <si>
    <t>Delay management</t>
  </si>
  <si>
    <t>Ticket coordination</t>
  </si>
  <si>
    <t>Standardisation</t>
  </si>
  <si>
    <t xml:space="preserve">Permeability </t>
  </si>
  <si>
    <t xml:space="preserve">Perception </t>
  </si>
  <si>
    <t>Safety and security</t>
  </si>
  <si>
    <t>Universal design</t>
  </si>
  <si>
    <t>Accessible pedestrian routes</t>
  </si>
  <si>
    <t>NODE TYPE</t>
  </si>
  <si>
    <t>Score reached</t>
  </si>
  <si>
    <t>Sufficiency threshold</t>
  </si>
  <si>
    <t>Maximum score</t>
  </si>
  <si>
    <t>Joint governance and initiatives</t>
  </si>
  <si>
    <t>Coordination and cooperation</t>
  </si>
  <si>
    <t>Sharing solutions</t>
  </si>
  <si>
    <t>Presence of parking areas for private motorized vehicles (cars, motorcycles, etc.)</t>
  </si>
  <si>
    <t>Efficient vehicle movements</t>
  </si>
  <si>
    <t>Presence of enough space for movement of transport vehicles involved in the interchange (e.g. vehicles access, manoeuvring or transit area, etc.)</t>
  </si>
  <si>
    <t>Design of spaces avoiding isolated, dark or segregated areas that can be not safe</t>
  </si>
  <si>
    <t>Presence of kiss and ride lanes</t>
  </si>
  <si>
    <t>MaaS</t>
  </si>
  <si>
    <t xml:space="preserve">Online information </t>
  </si>
  <si>
    <t xml:space="preserve">SERVICE COORDINATION </t>
  </si>
  <si>
    <t>Basic components of service information at transport stops</t>
  </si>
  <si>
    <t>SCORE NORMALIZATION</t>
  </si>
  <si>
    <t>Gamification</t>
  </si>
  <si>
    <t>Sensibilization</t>
  </si>
  <si>
    <t>Learning by doing</t>
  </si>
  <si>
    <r>
      <rPr>
        <b/>
        <sz val="9"/>
        <color theme="1"/>
        <rFont val="Calibri"/>
        <family val="2"/>
        <scheme val="minor"/>
      </rPr>
      <t>KEY FACTORS PERFORMANCE</t>
    </r>
    <r>
      <rPr>
        <sz val="9"/>
        <color theme="1"/>
        <rFont val="Calibri"/>
        <family val="2"/>
        <scheme val="minor"/>
      </rPr>
      <t xml:space="preserve">
for Solution no. X</t>
    </r>
  </si>
  <si>
    <t>SERVICE INFORMATION WITHIN THE NODE</t>
  </si>
  <si>
    <t>Presence of ticketing machines in convenient locations to purchase and/or validate tickets near the interchange node</t>
  </si>
  <si>
    <t>Presence of facilities that add value to the user’s experience, especially during the waiting time (catering and collection lockers, WIFI, waiting areas, etc.)</t>
  </si>
  <si>
    <t>SAFETY AND SECURITY</t>
  </si>
  <si>
    <t>Traffic safety</t>
  </si>
  <si>
    <t>Video surveillance, security supervision, etc.</t>
  </si>
  <si>
    <t>Security management</t>
  </si>
  <si>
    <t>Design for security</t>
  </si>
  <si>
    <t>KF calibration comparing with the node's importance</t>
  </si>
  <si>
    <r>
      <rPr>
        <b/>
        <sz val="9"/>
        <color theme="1"/>
        <rFont val="Calibri"/>
        <family val="2"/>
        <scheme val="minor"/>
      </rPr>
      <t xml:space="preserve">Score: </t>
    </r>
    <r>
      <rPr>
        <sz val="9"/>
        <color theme="1"/>
        <rFont val="Calibri"/>
        <family val="2"/>
        <scheme val="minor"/>
      </rPr>
      <t xml:space="preserve">
1 = absence of the KF
2 = low 
3 = fair 
4 = good                                                                     5 = high </t>
    </r>
  </si>
  <si>
    <t>GRAPH</t>
  </si>
  <si>
    <t>Proximity</t>
  </si>
  <si>
    <t>Level of interchange</t>
  </si>
  <si>
    <t>Information services</t>
  </si>
  <si>
    <t>Bottom-up approaches</t>
  </si>
  <si>
    <t>Clear relationship with the urban realm (e.g. using the same architectural style to reinforce legibility)</t>
  </si>
  <si>
    <t>Parking facilities (near the interchange node)</t>
  </si>
  <si>
    <t>INSTRUCTIONS:</t>
  </si>
  <si>
    <t>NODE TYPE:</t>
  </si>
  <si>
    <r>
      <rPr>
        <b/>
        <sz val="9"/>
        <color theme="1"/>
        <rFont val="Calibri"/>
        <family val="2"/>
        <scheme val="minor"/>
      </rPr>
      <t>SECONDARY STATION</t>
    </r>
    <r>
      <rPr>
        <sz val="9"/>
        <color theme="1"/>
        <rFont val="Calibri"/>
        <family val="2"/>
        <scheme val="minor"/>
      </rPr>
      <t xml:space="preserve">
(interregional railway or bus station)</t>
    </r>
  </si>
  <si>
    <r>
      <rPr>
        <b/>
        <sz val="11"/>
        <color theme="1"/>
        <rFont val="Calibri"/>
        <family val="2"/>
        <scheme val="minor"/>
      </rPr>
      <t>A = PRIMARY STATION</t>
    </r>
    <r>
      <rPr>
        <sz val="11"/>
        <color theme="1"/>
        <rFont val="Calibri"/>
        <family val="2"/>
        <scheme val="minor"/>
      </rPr>
      <t>:  high speed/national/main regional railways or bus station.</t>
    </r>
  </si>
  <si>
    <r>
      <rPr>
        <b/>
        <sz val="11"/>
        <color theme="1"/>
        <rFont val="Calibri"/>
        <family val="2"/>
        <scheme val="minor"/>
      </rPr>
      <t>B = SECONDARY STATION</t>
    </r>
    <r>
      <rPr>
        <sz val="11"/>
        <color theme="1"/>
        <rFont val="Calibri"/>
        <family val="2"/>
        <scheme val="minor"/>
      </rPr>
      <t>:  interregional railway or bus station.</t>
    </r>
  </si>
  <si>
    <r>
      <rPr>
        <b/>
        <sz val="11"/>
        <color theme="1"/>
        <rFont val="Calibri"/>
        <family val="2"/>
        <scheme val="minor"/>
      </rPr>
      <t>C = METROPOLITAN STATION</t>
    </r>
    <r>
      <rPr>
        <sz val="11"/>
        <color theme="1"/>
        <rFont val="Calibri"/>
        <family val="2"/>
        <scheme val="minor"/>
      </rPr>
      <t>:  suburban railway/metro/bus station where there is a significative interchange system.</t>
    </r>
  </si>
  <si>
    <r>
      <rPr>
        <b/>
        <sz val="11"/>
        <color theme="1"/>
        <rFont val="Calibri"/>
        <family val="2"/>
        <scheme val="minor"/>
      </rPr>
      <t>D = OUTSKIRT INTERCHANGE CAR PARK</t>
    </r>
    <r>
      <rPr>
        <sz val="11"/>
        <color theme="1"/>
        <rFont val="Calibri"/>
        <family val="2"/>
        <scheme val="minor"/>
      </rPr>
      <t>:  interchange node fro the connection between the center or inner parts of the city and the suburbs or Province/County.</t>
    </r>
  </si>
  <si>
    <t>Presence of real-time information and timetable panels within the node</t>
  </si>
  <si>
    <t>Presence of fixed timetable panels within the node</t>
  </si>
  <si>
    <t>PRIMARY STATION</t>
  </si>
  <si>
    <t>SECONDARY STATION</t>
  </si>
  <si>
    <t>METROPOLITAN STATION</t>
  </si>
  <si>
    <t>OUTSKIRT INTERCHANGE CAR PARK</t>
  </si>
  <si>
    <t>The final score and the radial graph will be calculated automatically.</t>
  </si>
  <si>
    <t>TYPE</t>
  </si>
  <si>
    <t>NODE</t>
  </si>
  <si>
    <t>TOTALS:</t>
  </si>
  <si>
    <r>
      <rPr>
        <b/>
        <sz val="9"/>
        <color theme="1"/>
        <rFont val="Calibri"/>
        <family val="2"/>
        <scheme val="minor"/>
      </rPr>
      <t>Sufficiency</t>
    </r>
    <r>
      <rPr>
        <sz val="9"/>
        <color theme="1"/>
        <rFont val="Calibri"/>
        <family val="2"/>
        <scheme val="minor"/>
      </rPr>
      <t xml:space="preserve"> 
KF performance score</t>
    </r>
  </si>
  <si>
    <r>
      <rPr>
        <b/>
        <sz val="9"/>
        <color theme="1"/>
        <rFont val="Calibri"/>
        <family val="2"/>
        <scheme val="minor"/>
      </rPr>
      <t>Maximum</t>
    </r>
    <r>
      <rPr>
        <sz val="9"/>
        <color theme="1"/>
        <rFont val="Calibri"/>
        <family val="2"/>
        <scheme val="minor"/>
      </rPr>
      <t xml:space="preserve"> 
KF performance score</t>
    </r>
  </si>
  <si>
    <t>KF relevant tresholds</t>
  </si>
  <si>
    <r>
      <rPr>
        <b/>
        <sz val="9"/>
        <color theme="1"/>
        <rFont val="Calibri"/>
        <family val="2"/>
        <scheme val="minor"/>
      </rPr>
      <t>Score:</t>
    </r>
    <r>
      <rPr>
        <sz val="9"/>
        <color theme="1"/>
        <rFont val="Calibri"/>
        <family val="2"/>
        <scheme val="minor"/>
      </rPr>
      <t xml:space="preserve">                                   3 = high relevance                                  2 = medium relevance                           1 = low relevance   </t>
    </r>
  </si>
  <si>
    <r>
      <rPr>
        <b/>
        <sz val="9"/>
        <color theme="1"/>
        <rFont val="Calibri"/>
        <family val="2"/>
        <scheme val="minor"/>
      </rPr>
      <t xml:space="preserve">Score: </t>
    </r>
    <r>
      <rPr>
        <sz val="9"/>
        <color theme="1"/>
        <rFont val="Calibri"/>
        <family val="2"/>
        <scheme val="minor"/>
      </rPr>
      <t xml:space="preserve">                                  3 = high relevance                                  2 = medium relevance                           1 = low relevance   </t>
    </r>
  </si>
  <si>
    <r>
      <rPr>
        <b/>
        <i/>
        <sz val="11"/>
        <color theme="1"/>
        <rFont val="Calibri"/>
        <family val="2"/>
        <scheme val="minor"/>
      </rPr>
      <t>Select the score</t>
    </r>
    <r>
      <rPr>
        <i/>
        <sz val="11"/>
        <color theme="1"/>
        <rFont val="Calibri"/>
        <family val="2"/>
        <scheme val="minor"/>
      </rPr>
      <t xml:space="preserve"> from the drop-down menu in the following cells: </t>
    </r>
  </si>
  <si>
    <t>Selecting a value from the drop-down menu, fill in the orange cells with the qualitative score about the Key Factor performance, as shown in the title of the relative column.</t>
  </si>
  <si>
    <t>Selecting a value from the drop-down menu, fill in the orange cells with the qualitative score about the Key Factor performance, as shown in the title of the column.</t>
  </si>
  <si>
    <t>Select the type of node analysed from the drop-down menu (yellow cell n. F8). See the clarification about the node classification below.</t>
  </si>
  <si>
    <r>
      <t xml:space="preserve">KF
relevance
</t>
    </r>
    <r>
      <rPr>
        <sz val="9"/>
        <color theme="1"/>
        <rFont val="Calibri"/>
        <family val="2"/>
        <scheme val="minor"/>
      </rPr>
      <t>(KF weight compared with the others in the same category)</t>
    </r>
    <r>
      <rPr>
        <b/>
        <sz val="9"/>
        <color theme="1"/>
        <rFont val="Calibri"/>
        <family val="2"/>
        <scheme val="minor"/>
      </rPr>
      <t xml:space="preserve">     </t>
    </r>
  </si>
  <si>
    <r>
      <t xml:space="preserve">KF
relevance 
</t>
    </r>
    <r>
      <rPr>
        <sz val="9"/>
        <color theme="1"/>
        <rFont val="Calibri"/>
        <family val="2"/>
        <scheme val="minor"/>
      </rPr>
      <t>(KF weight compared with the others in the same category)</t>
    </r>
    <r>
      <rPr>
        <b/>
        <sz val="9"/>
        <color theme="1"/>
        <rFont val="Calibri"/>
        <family val="2"/>
        <scheme val="minor"/>
      </rPr>
      <t xml:space="preserve">     </t>
    </r>
  </si>
  <si>
    <t>Interchange spaces designed for all passengers, particularly those with reduced mobility (presence of boarding equipment, ramps, escalators, staircase aids for bikes, wheelchairs, strollers, etc.)</t>
  </si>
  <si>
    <r>
      <rPr>
        <b/>
        <sz val="9"/>
        <color theme="1"/>
        <rFont val="Calibri"/>
        <family val="2"/>
        <scheme val="minor"/>
      </rPr>
      <t xml:space="preserve">Score: </t>
    </r>
    <r>
      <rPr>
        <sz val="9"/>
        <color theme="1"/>
        <rFont val="Calibri"/>
        <family val="2"/>
        <scheme val="minor"/>
      </rPr>
      <t xml:space="preserve">
1 = </t>
    </r>
    <r>
      <rPr>
        <u/>
        <sz val="9"/>
        <color theme="1"/>
        <rFont val="Calibri"/>
        <family val="2"/>
        <scheme val="minor"/>
      </rPr>
      <t>absence</t>
    </r>
    <r>
      <rPr>
        <sz val="9"/>
        <color theme="1"/>
        <rFont val="Calibri"/>
        <family val="2"/>
        <scheme val="minor"/>
      </rPr>
      <t xml:space="preserve"> of the KF
2 = low 
3 = fair 
4 = good                                                                     5 = high </t>
    </r>
  </si>
  <si>
    <t>Cleanliness</t>
  </si>
  <si>
    <t>Urban realm</t>
  </si>
  <si>
    <t>High standards of cleanliness and maintenance of the node's spaces (covered spaces, waiting rooms, presence of bins, etc.)</t>
  </si>
  <si>
    <t>values visualized in the graph &gt;&gt;</t>
  </si>
  <si>
    <r>
      <t xml:space="preserve">&lt;&lt; </t>
    </r>
    <r>
      <rPr>
        <b/>
        <i/>
        <sz val="11"/>
        <color rgb="FFF2A700"/>
        <rFont val="Calibri"/>
        <family val="2"/>
        <scheme val="minor"/>
      </rPr>
      <t>select the TYPE OF NODE analysed</t>
    </r>
    <r>
      <rPr>
        <i/>
        <sz val="11"/>
        <color rgb="FFF2A700"/>
        <rFont val="Calibri"/>
        <family val="2"/>
        <scheme val="minor"/>
      </rPr>
      <t xml:space="preserve"> from the drop-down menu</t>
    </r>
  </si>
  <si>
    <t>If the "KF calibration comparing with the node's importance" score given is different from 2 (namely the KF is only suggested or not necessary), the score reached is = 0, as its absence or not-sufficient value does not influence in any way the final result. Instead if the KF is necessary (score = 2), its absence or not-suffecienty value lowers the final result.</t>
  </si>
  <si>
    <t>So, only the sufficient (light blue) and maximum (green) values correspondent to the scores reached different from zero will be summed up to influence the normalization final process.</t>
  </si>
  <si>
    <r>
      <rPr>
        <b/>
        <sz val="9"/>
        <color theme="1"/>
        <rFont val="Calibri"/>
        <family val="2"/>
        <scheme val="minor"/>
      </rPr>
      <t>Score:</t>
    </r>
    <r>
      <rPr>
        <sz val="9"/>
        <color theme="1"/>
        <rFont val="Calibri"/>
        <family val="2"/>
        <scheme val="minor"/>
      </rPr>
      <t xml:space="preserve">
0,5 = unnecessary
1 = suggested
2 = necessary</t>
    </r>
  </si>
  <si>
    <r>
      <t xml:space="preserve">PRIMARY STATION </t>
    </r>
    <r>
      <rPr>
        <sz val="9"/>
        <color theme="1"/>
        <rFont val="Calibri"/>
        <family val="2"/>
        <scheme val="minor"/>
      </rPr>
      <t xml:space="preserve"> 
(high speed/national/main regional railways 
or bus station) </t>
    </r>
  </si>
  <si>
    <r>
      <rPr>
        <b/>
        <sz val="9"/>
        <color theme="1"/>
        <rFont val="Calibri"/>
        <family val="2"/>
        <scheme val="minor"/>
      </rPr>
      <t>METROPOLITAN STATION</t>
    </r>
    <r>
      <rPr>
        <sz val="9"/>
        <color theme="1"/>
        <rFont val="Calibri"/>
        <family val="2"/>
        <scheme val="minor"/>
      </rPr>
      <t xml:space="preserve">                                          (suburban railway/metro/bus station where 
there is a significative interchange system)</t>
    </r>
  </si>
  <si>
    <r>
      <t xml:space="preserve">OUTSKIRT INTERCHANGE CAR PARK
</t>
    </r>
    <r>
      <rPr>
        <sz val="9"/>
        <color theme="1"/>
        <rFont val="Calibri"/>
        <family val="2"/>
        <scheme val="minor"/>
      </rPr>
      <t>(connection between the center or inner parts 
of the city and the suburbs or Province/County)</t>
    </r>
  </si>
  <si>
    <t>Presence of dedicated staff helping people to get assistance inside the node, particularly for those with impairments</t>
  </si>
  <si>
    <t>Ensure routes in the surroundings have the same accessibility standards as within the interchange node's spaces and the availability of good connections with the surrounding paths and parking areas</t>
  </si>
  <si>
    <t>Presence of recharging facilities for e-cars</t>
  </si>
  <si>
    <t>Presence of hiring spots of all the existing sharing systems in the surroundings (car/bike/scooter/e-car sharing systems)</t>
  </si>
  <si>
    <t>Additional design solutions to ensure consistent, clear, and understandable signage, to help passengers moving within the interchange node (totem pole, platform signage, light signals, etc.)</t>
  </si>
  <si>
    <t>Presence of additional services both for travellers and city users (retail) inside and/or nearby the node</t>
  </si>
  <si>
    <t>Minimized interferences between pedestrians and transport flows, with urban design solutions that ensure high levels of safety, especially in road crossing (lower speed limits near the stops, pedestrian crossings, etc.)</t>
  </si>
  <si>
    <t>PLANNING THE INTERCHANGE</t>
  </si>
  <si>
    <t>Design standards for the interchange as transport hub</t>
  </si>
  <si>
    <t>Design standards for the interchange as urban place</t>
  </si>
  <si>
    <t>SERVICE INFORMATION</t>
  </si>
  <si>
    <t>Presence of info points/offices with personal available to help users</t>
  </si>
  <si>
    <t>POLICY, NORMS, AND REGULATIONS</t>
  </si>
  <si>
    <t>POLICIES, NORMS, AND REGULATIONS</t>
  </si>
  <si>
    <t>Basic design solutions to ensure consistent, clear, and understandable signage, to help passengers moving within the interchange node (maps, direction signs, and local main area information)</t>
  </si>
  <si>
    <t>Presence of basic facilities (within or close to the interchange area): toilets, seats, and covered waiting areas</t>
  </si>
  <si>
    <t>High interchange node permeability from all directions to pedestrians (node as an urban connection, not a barrier)</t>
  </si>
  <si>
    <t>Proximity (short pedestrian routes for passengers)</t>
  </si>
  <si>
    <t>Efficient fare payment and tickets validation</t>
  </si>
  <si>
    <t>Presence of proper signals for drivers approaching the interchange area (e.g. stop or parking areas, transit routes, service area, etc.)</t>
  </si>
  <si>
    <t>Presence of short and direct routes for pedestrians connecting facilities and destinations related to the passenger's trip</t>
  </si>
  <si>
    <t>Promote efficient physical organization of interchange spaces for a good movement of passengers and vehicles</t>
  </si>
  <si>
    <t>Ensure good level of transport facilities for passengers in the interchange space</t>
  </si>
  <si>
    <t>Promote the necessary equipment of ticketing stations and services to purchase and validate tickets near the interchange node</t>
  </si>
  <si>
    <t>Boost physical proximity between different means of transport</t>
  </si>
  <si>
    <t>Foster the maximization of the no. of low-carbon means of transport interconnected in the main transport service's hubs</t>
  </si>
  <si>
    <t>Ensure good levels of safety (from traffic) and security conditions in the interchange environment</t>
  </si>
  <si>
    <t>Promotion of a diffused presence of timetables and real-time information panels</t>
  </si>
  <si>
    <t>Ensure the adoption of call centers and other services for delivering information (booking services also)</t>
  </si>
  <si>
    <t>Ensure the availability of apps/websites allowing passengers to access information in advance or while traveling (integrated journey planner)</t>
  </si>
  <si>
    <t>Efficient fare payment and ticket validation in the interchange nodes</t>
  </si>
  <si>
    <t>Adopt coordinated timetables (departures and arrivals) of different means of transport to reduce transfer time and improve customers' convenience</t>
  </si>
  <si>
    <t>Adopt procedures connecting services waiting for each other in the event of minor delays, especially when frequencies are low</t>
  </si>
  <si>
    <t>Adopt procedures adoptable in case of significant delays and service disruptions</t>
  </si>
  <si>
    <t>Adopt an integrated multi-modal ticketing system</t>
  </si>
  <si>
    <t>Foster uniform technical, service, and design specifications (particularly information, ticketing, interchange design)</t>
  </si>
  <si>
    <t>Promote the use of Mobility as a Service (MaaS) approach and infrastructures for organizing the service coordination</t>
  </si>
  <si>
    <t>CHANGING BEHAVIOURS</t>
  </si>
  <si>
    <t>Encourage practical activities and demonstrations that help users discovering the benefits of a multimodal, interconnected transport</t>
  </si>
  <si>
    <t>Promote communication campaigns that help users discovering the benefits of a multimodal, interconnected transport</t>
  </si>
  <si>
    <t>Promote competitions that help users discovering the benefits of a multimodal, interconnected transport</t>
  </si>
  <si>
    <t>Foster the direct engagement of relevant target groups in organizing the activities</t>
  </si>
  <si>
    <t>Adopt targeted policy actions, framework conditions, recommendations, norms, etc. involving different transport service providers focused on promoting multimodal low carbon mobility</t>
  </si>
  <si>
    <t>Foster an interchange facility management agreement identifying interfaces and responsibilities between all the parties involved in managing and serving the interconnected services</t>
  </si>
  <si>
    <t>Activate and promote round tables and shared decision processes with relevant stakeholders, to build solutions enabling modal interchange and seamless mobility</t>
  </si>
  <si>
    <t>Adopt participatory processes, involving citizens and transport users, to co-create solutions enabling modal interchange and seamless mobility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</si>
</sst>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trike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2A700"/>
      <name val="Calibri"/>
      <family val="2"/>
      <scheme val="minor"/>
    </font>
    <font>
      <b/>
      <i/>
      <sz val="11"/>
      <color rgb="FFF2A7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ACE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0" xfId="0" applyBorder="1"/>
    <xf numFmtId="0" fontId="0" fillId="0" borderId="14" xfId="0" applyBorder="1"/>
    <xf numFmtId="0" fontId="0" fillId="0" borderId="18" xfId="0" applyBorder="1"/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top" wrapText="1"/>
    </xf>
    <xf numFmtId="0" fontId="3" fillId="4" borderId="34" xfId="0" applyFont="1" applyFill="1" applyBorder="1" applyAlignment="1">
      <alignment horizontal="center" vertical="top" wrapText="1"/>
    </xf>
    <xf numFmtId="0" fontId="3" fillId="4" borderId="33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0" borderId="0" xfId="0" applyFont="1"/>
    <xf numFmtId="164" fontId="0" fillId="0" borderId="0" xfId="0" applyNumberFormat="1"/>
    <xf numFmtId="0" fontId="3" fillId="4" borderId="33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4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3" fillId="0" borderId="0" xfId="0" applyFont="1" applyFill="1"/>
    <xf numFmtId="0" fontId="5" fillId="0" borderId="0" xfId="0" applyFont="1" applyAlignment="1">
      <alignment wrapText="1"/>
    </xf>
    <xf numFmtId="0" fontId="0" fillId="0" borderId="41" xfId="0" applyBorder="1" applyAlignment="1">
      <alignment horizontal="center" vertical="center" wrapText="1"/>
    </xf>
    <xf numFmtId="0" fontId="4" fillId="0" borderId="45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3" fillId="0" borderId="0" xfId="0" applyFont="1" applyBorder="1"/>
    <xf numFmtId="164" fontId="0" fillId="0" borderId="0" xfId="0" applyNumberFormat="1" applyBorder="1"/>
    <xf numFmtId="0" fontId="4" fillId="0" borderId="34" xfId="0" applyFont="1" applyFill="1" applyBorder="1" applyAlignment="1">
      <alignment vertical="top" wrapText="1"/>
    </xf>
    <xf numFmtId="0" fontId="2" fillId="0" borderId="4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top" wrapText="1"/>
    </xf>
    <xf numFmtId="0" fontId="2" fillId="0" borderId="37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center" vertical="center" wrapText="1"/>
    </xf>
    <xf numFmtId="0" fontId="4" fillId="0" borderId="45" xfId="0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center" vertical="center" wrapText="1"/>
    </xf>
    <xf numFmtId="164" fontId="0" fillId="0" borderId="17" xfId="0" applyNumberFormat="1" applyBorder="1"/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4" xfId="0" applyFont="1" applyBorder="1" applyAlignment="1">
      <alignment vertical="top" wrapText="1"/>
    </xf>
    <xf numFmtId="0" fontId="0" fillId="0" borderId="43" xfId="0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 wrapText="1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7" borderId="42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2" borderId="41" xfId="0" applyFill="1" applyBorder="1" applyAlignment="1">
      <alignment horizontal="center" vertical="center" wrapText="1"/>
    </xf>
    <xf numFmtId="0" fontId="0" fillId="12" borderId="43" xfId="0" applyFill="1" applyBorder="1" applyAlignment="1">
      <alignment horizontal="center" vertical="center" wrapText="1"/>
    </xf>
    <xf numFmtId="0" fontId="0" fillId="13" borderId="42" xfId="0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14" borderId="32" xfId="0" applyFill="1" applyBorder="1" applyAlignment="1">
      <alignment horizontal="center" vertical="center" wrapText="1"/>
    </xf>
    <xf numFmtId="0" fontId="0" fillId="14" borderId="44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164" fontId="0" fillId="10" borderId="19" xfId="0" applyNumberFormat="1" applyFill="1" applyBorder="1" applyAlignment="1">
      <alignment horizontal="center" vertical="center" wrapText="1"/>
    </xf>
    <xf numFmtId="164" fontId="0" fillId="10" borderId="45" xfId="0" applyNumberFormat="1" applyFill="1" applyBorder="1" applyAlignment="1">
      <alignment horizontal="center" vertical="center" wrapText="1"/>
    </xf>
    <xf numFmtId="164" fontId="0" fillId="15" borderId="41" xfId="0" applyNumberFormat="1" applyFill="1" applyBorder="1" applyAlignment="1">
      <alignment horizontal="center" vertical="center" wrapText="1"/>
    </xf>
    <xf numFmtId="164" fontId="0" fillId="15" borderId="31" xfId="0" applyNumberFormat="1" applyFill="1" applyBorder="1" applyAlignment="1">
      <alignment horizontal="center" vertical="center" wrapText="1"/>
    </xf>
    <xf numFmtId="164" fontId="0" fillId="16" borderId="30" xfId="0" applyNumberFormat="1" applyFill="1" applyBorder="1" applyAlignment="1">
      <alignment horizontal="center" vertical="center" wrapText="1"/>
    </xf>
    <xf numFmtId="164" fontId="0" fillId="16" borderId="46" xfId="0" applyNumberFormat="1" applyFill="1" applyBorder="1" applyAlignment="1">
      <alignment horizontal="center" vertical="center" wrapText="1"/>
    </xf>
    <xf numFmtId="164" fontId="0" fillId="15" borderId="35" xfId="0" applyNumberFormat="1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 wrapText="1"/>
    </xf>
    <xf numFmtId="0" fontId="0" fillId="12" borderId="37" xfId="0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 wrapText="1"/>
    </xf>
    <xf numFmtId="164" fontId="0" fillId="16" borderId="24" xfId="0" applyNumberForma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top" wrapText="1"/>
    </xf>
    <xf numFmtId="0" fontId="1" fillId="4" borderId="45" xfId="0" applyFont="1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6" xfId="0" applyFont="1" applyFill="1" applyBorder="1" applyAlignment="1">
      <alignment vertical="top" wrapText="1"/>
    </xf>
    <xf numFmtId="0" fontId="0" fillId="14" borderId="48" xfId="0" applyFill="1" applyBorder="1" applyAlignment="1">
      <alignment horizontal="center" vertical="center" wrapText="1"/>
    </xf>
    <xf numFmtId="164" fontId="0" fillId="10" borderId="20" xfId="0" applyNumberFormat="1" applyFill="1" applyBorder="1" applyAlignment="1">
      <alignment horizontal="center" vertical="center" wrapText="1"/>
    </xf>
    <xf numFmtId="0" fontId="0" fillId="11" borderId="41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1" fillId="14" borderId="34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4" fillId="0" borderId="45" xfId="0" applyFont="1" applyFill="1" applyBorder="1" applyAlignment="1">
      <alignment horizontal="left" vertical="top" wrapText="1"/>
    </xf>
    <xf numFmtId="0" fontId="9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58" xfId="0" applyBorder="1" applyAlignment="1">
      <alignment horizontal="center" vertical="center" wrapText="1"/>
    </xf>
    <xf numFmtId="0" fontId="0" fillId="9" borderId="17" xfId="0" applyFill="1" applyBorder="1"/>
    <xf numFmtId="0" fontId="0" fillId="9" borderId="0" xfId="0" applyFill="1" applyBorder="1"/>
    <xf numFmtId="0" fontId="0" fillId="9" borderId="18" xfId="0" applyFill="1" applyBorder="1"/>
    <xf numFmtId="0" fontId="0" fillId="9" borderId="19" xfId="0" applyFill="1" applyBorder="1"/>
    <xf numFmtId="0" fontId="0" fillId="9" borderId="20" xfId="0" applyFill="1" applyBorder="1"/>
    <xf numFmtId="0" fontId="0" fillId="9" borderId="21" xfId="0" applyFill="1" applyBorder="1"/>
    <xf numFmtId="0" fontId="1" fillId="4" borderId="54" xfId="0" applyFont="1" applyFill="1" applyBorder="1" applyAlignment="1">
      <alignment vertical="top" wrapText="1"/>
    </xf>
    <xf numFmtId="0" fontId="1" fillId="4" borderId="55" xfId="0" applyFont="1" applyFill="1" applyBorder="1" applyAlignment="1">
      <alignment vertical="top" wrapText="1"/>
    </xf>
    <xf numFmtId="0" fontId="1" fillId="4" borderId="32" xfId="0" applyFont="1" applyFill="1" applyBorder="1" applyAlignment="1">
      <alignment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28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center"/>
    </xf>
    <xf numFmtId="0" fontId="3" fillId="17" borderId="30" xfId="0" applyFont="1" applyFill="1" applyBorder="1" applyAlignment="1">
      <alignment horizontal="center" vertical="top" wrapText="1"/>
    </xf>
    <xf numFmtId="0" fontId="3" fillId="17" borderId="33" xfId="0" applyFont="1" applyFill="1" applyBorder="1" applyAlignment="1">
      <alignment horizontal="center" vertical="top" wrapText="1"/>
    </xf>
    <xf numFmtId="0" fontId="0" fillId="18" borderId="9" xfId="0" applyFill="1" applyBorder="1" applyAlignment="1">
      <alignment horizontal="center" vertical="center" wrapText="1"/>
    </xf>
    <xf numFmtId="0" fontId="0" fillId="18" borderId="41" xfId="0" applyFill="1" applyBorder="1" applyAlignment="1">
      <alignment horizontal="center" vertical="center" wrapText="1"/>
    </xf>
    <xf numFmtId="0" fontId="0" fillId="18" borderId="33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6" borderId="36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11" borderId="6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top" wrapText="1"/>
    </xf>
    <xf numFmtId="0" fontId="0" fillId="0" borderId="17" xfId="0" applyBorder="1"/>
    <xf numFmtId="0" fontId="0" fillId="3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18" borderId="39" xfId="0" applyFill="1" applyBorder="1" applyAlignment="1" applyProtection="1">
      <alignment horizontal="center" vertical="center" wrapText="1"/>
      <protection locked="0"/>
    </xf>
    <xf numFmtId="0" fontId="0" fillId="18" borderId="46" xfId="0" applyFill="1" applyBorder="1" applyAlignment="1" applyProtection="1">
      <alignment horizontal="center" vertical="center" wrapText="1"/>
      <protection locked="0"/>
    </xf>
    <xf numFmtId="0" fontId="0" fillId="18" borderId="30" xfId="0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53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13" xfId="0" applyFill="1" applyBorder="1"/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3" fillId="0" borderId="0" xfId="0" applyFont="1" applyBorder="1"/>
    <xf numFmtId="0" fontId="4" fillId="0" borderId="45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14" fillId="0" borderId="18" xfId="0" applyFont="1" applyBorder="1" applyAlignment="1">
      <alignment horizontal="left"/>
    </xf>
    <xf numFmtId="0" fontId="4" fillId="0" borderId="45" xfId="0" applyFont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17" borderId="47" xfId="0" applyFont="1" applyFill="1" applyBorder="1" applyAlignment="1">
      <alignment horizontal="center" vertical="center" wrapText="1"/>
    </xf>
    <xf numFmtId="0" fontId="3" fillId="17" borderId="5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top" wrapText="1"/>
    </xf>
    <xf numFmtId="0" fontId="1" fillId="4" borderId="51" xfId="0" applyFont="1" applyFill="1" applyBorder="1" applyAlignment="1">
      <alignment horizontal="center" vertical="top" wrapText="1"/>
    </xf>
    <xf numFmtId="0" fontId="1" fillId="18" borderId="32" xfId="0" applyFont="1" applyFill="1" applyBorder="1" applyAlignment="1">
      <alignment horizontal="center" vertical="top" wrapText="1"/>
    </xf>
    <xf numFmtId="0" fontId="1" fillId="18" borderId="15" xfId="0" applyFont="1" applyFill="1" applyBorder="1" applyAlignment="1">
      <alignment horizontal="center" vertical="top" wrapText="1"/>
    </xf>
    <xf numFmtId="0" fontId="1" fillId="18" borderId="28" xfId="0" applyFont="1" applyFill="1" applyBorder="1" applyAlignment="1">
      <alignment horizontal="center" vertical="top" wrapText="1"/>
    </xf>
    <xf numFmtId="0" fontId="0" fillId="18" borderId="0" xfId="0" applyFill="1" applyAlignment="1">
      <alignment horizontal="left" vertical="top" wrapText="1"/>
    </xf>
    <xf numFmtId="0" fontId="0" fillId="19" borderId="0" xfId="0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3" fillId="17" borderId="23" xfId="0" applyFont="1" applyFill="1" applyBorder="1" applyAlignment="1">
      <alignment horizontal="center" vertical="center" wrapText="1"/>
    </xf>
    <xf numFmtId="0" fontId="3" fillId="17" borderId="43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top" wrapText="1"/>
    </xf>
    <xf numFmtId="0" fontId="1" fillId="18" borderId="2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 applyProtection="1">
      <alignment horizontal="center" vertical="center" wrapText="1"/>
      <protection locked="0"/>
    </xf>
    <xf numFmtId="0" fontId="3" fillId="17" borderId="40" xfId="0" applyFont="1" applyFill="1" applyBorder="1" applyAlignment="1">
      <alignment horizontal="center" vertical="center" wrapText="1"/>
    </xf>
    <xf numFmtId="0" fontId="3" fillId="17" borderId="4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A700"/>
      <color rgb="FFF9AC01"/>
      <color rgb="FFCACEC6"/>
      <color rgb="FFD2DA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Performance of the 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859800524934381"/>
          <c:y val="0.25197803143459524"/>
          <c:w val="0.48013753280839894"/>
          <c:h val="0.70277741921604064"/>
        </c:manualLayout>
      </c:layout>
      <c:radarChart>
        <c:radarStyle val="marker"/>
        <c:varyColors val="0"/>
        <c:ser>
          <c:idx val="0"/>
          <c:order val="0"/>
          <c:tx>
            <c:strRef>
              <c:f>'Assessment_Policy level_Form'!$H$10</c:f>
              <c:strCache>
                <c:ptCount val="1"/>
                <c:pt idx="0">
                  <c:v>Maximum score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('Assessment_Policy level_Form'!$B$11:$D$11,'Assessment_Policy level_Form'!$B$20:$D$20,'Assessment_Policy level_Form'!$B$29:$D$29,'Assessment_Policy level_Form'!$B$35:$D$35,'Assessment_Policy level_Form'!$B$42:$D$42)</c:f>
              <c:strCache>
                <c:ptCount val="5"/>
                <c:pt idx="0">
                  <c:v>PLANNING THE INTERCHANGE</c:v>
                </c:pt>
                <c:pt idx="1">
                  <c:v>SERVICE COORDINATION </c:v>
                </c:pt>
                <c:pt idx="2">
                  <c:v>SERVICE INFORMATION</c:v>
                </c:pt>
                <c:pt idx="3">
                  <c:v>CHANGING BEHAVIOURS</c:v>
                </c:pt>
                <c:pt idx="4">
                  <c:v>POLICY, NORMS, AND REGULATIONS</c:v>
                </c:pt>
              </c:strCache>
            </c:strRef>
          </c:cat>
          <c:val>
            <c:numRef>
              <c:f>('Assessment_Policy level_Form'!$H$19,'Assessment_Policy level_Form'!$H$28,'Assessment_Policy level_Form'!$H$34,'Assessment_Policy level_Form'!$H$41,'Assessment_Policy level_Form'!$H$48)</c:f>
              <c:numCache>
                <c:formatCode>0.0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E-44B1-BAC8-DEA2AE79504A}"/>
            </c:ext>
          </c:extLst>
        </c:ser>
        <c:ser>
          <c:idx val="1"/>
          <c:order val="1"/>
          <c:tx>
            <c:strRef>
              <c:f>'Assessment_Policy level_Form'!$G$10</c:f>
              <c:strCache>
                <c:ptCount val="1"/>
                <c:pt idx="0">
                  <c:v>Sufficiency threshold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('Assessment_Policy level_Form'!$B$11:$D$11,'Assessment_Policy level_Form'!$B$20:$D$20,'Assessment_Policy level_Form'!$B$29:$D$29,'Assessment_Policy level_Form'!$B$35:$D$35,'Assessment_Policy level_Form'!$B$42:$D$42)</c:f>
              <c:strCache>
                <c:ptCount val="5"/>
                <c:pt idx="0">
                  <c:v>PLANNING THE INTERCHANGE</c:v>
                </c:pt>
                <c:pt idx="1">
                  <c:v>SERVICE COORDINATION </c:v>
                </c:pt>
                <c:pt idx="2">
                  <c:v>SERVICE INFORMATION</c:v>
                </c:pt>
                <c:pt idx="3">
                  <c:v>CHANGING BEHAVIOURS</c:v>
                </c:pt>
                <c:pt idx="4">
                  <c:v>POLICY, NORMS, AND REGULATIONS</c:v>
                </c:pt>
              </c:strCache>
            </c:strRef>
          </c:cat>
          <c:val>
            <c:numRef>
              <c:f>('Assessment_Policy level_Form'!$G$19,'Assessment_Policy level_Form'!$G$28,'Assessment_Policy level_Form'!$G$34,'Assessment_Policy level_Form'!$G$41,'Assessment_Policy level_Form'!$G$48)</c:f>
              <c:numCache>
                <c:formatCode>0.0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E-44B1-BAC8-DEA2AE79504A}"/>
            </c:ext>
          </c:extLst>
        </c:ser>
        <c:ser>
          <c:idx val="2"/>
          <c:order val="2"/>
          <c:tx>
            <c:strRef>
              <c:f>'Assessment_Policy level_Form'!$F$10</c:f>
              <c:strCache>
                <c:ptCount val="1"/>
                <c:pt idx="0">
                  <c:v>Score reached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('Assessment_Policy level_Form'!$B$11:$D$11,'Assessment_Policy level_Form'!$B$20:$D$20,'Assessment_Policy level_Form'!$B$29:$D$29,'Assessment_Policy level_Form'!$B$35:$D$35,'Assessment_Policy level_Form'!$B$42:$D$42)</c:f>
              <c:strCache>
                <c:ptCount val="5"/>
                <c:pt idx="0">
                  <c:v>PLANNING THE INTERCHANGE</c:v>
                </c:pt>
                <c:pt idx="1">
                  <c:v>SERVICE COORDINATION </c:v>
                </c:pt>
                <c:pt idx="2">
                  <c:v>SERVICE INFORMATION</c:v>
                </c:pt>
                <c:pt idx="3">
                  <c:v>CHANGING BEHAVIOURS</c:v>
                </c:pt>
                <c:pt idx="4">
                  <c:v>POLICY, NORMS, AND REGULATIONS</c:v>
                </c:pt>
              </c:strCache>
            </c:strRef>
          </c:cat>
          <c:val>
            <c:numRef>
              <c:f>('Assessment_Policy level_Form'!$F$19,'Assessment_Policy level_Form'!$F$28,'Assessment_Policy level_Form'!$F$34,'Assessment_Policy level_Form'!$F$41,'Assessment_Policy level_Form'!$F$48)</c:f>
              <c:numCache>
                <c:formatCode>0.0</c:formatCode>
                <c:ptCount val="5"/>
                <c:pt idx="0">
                  <c:v>6.4615384615384617</c:v>
                </c:pt>
                <c:pt idx="1">
                  <c:v>9.0909090909090917</c:v>
                </c:pt>
                <c:pt idx="2">
                  <c:v>7</c:v>
                </c:pt>
                <c:pt idx="3">
                  <c:v>9.0909090909090917</c:v>
                </c:pt>
                <c:pt idx="4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EE-44B1-BAC8-DEA2AE795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343264"/>
        <c:axId val="744116064"/>
      </c:radarChart>
      <c:catAx>
        <c:axId val="49534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116064"/>
        <c:crosses val="autoZero"/>
        <c:auto val="1"/>
        <c:lblAlgn val="ctr"/>
        <c:lblOffset val="100"/>
        <c:noMultiLvlLbl val="0"/>
      </c:catAx>
      <c:valAx>
        <c:axId val="7441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4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Performance of the 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859800524934381"/>
          <c:y val="0.25197803143459524"/>
          <c:w val="0.48013753280839894"/>
          <c:h val="0.70277741921604064"/>
        </c:manualLayout>
      </c:layout>
      <c:radarChart>
        <c:radarStyle val="marker"/>
        <c:varyColors val="0"/>
        <c:ser>
          <c:idx val="0"/>
          <c:order val="0"/>
          <c:tx>
            <c:strRef>
              <c:f>'Assessment_node design_Form'!$H$17</c:f>
              <c:strCache>
                <c:ptCount val="1"/>
                <c:pt idx="0">
                  <c:v>Maximum score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Lit>
              <c:ptCount val="5"/>
              <c:pt idx="0">
                <c:v>EFFICIENCY OF THE INTECHANGE</c:v>
              </c:pt>
              <c:pt idx="1">
                <c:v>ACCESSIBILITY</c:v>
              </c:pt>
              <c:pt idx="2">
                <c:v>SERVICE INFORMATION</c:v>
              </c:pt>
              <c:pt idx="3">
                <c:v>QUALITY OF THE INTERCHANGE ENVIRONMENT</c:v>
              </c:pt>
              <c:pt idx="4">
                <c:v>SAFETY AND SECURITY</c:v>
              </c:pt>
            </c:strLit>
          </c:cat>
          <c:val>
            <c:numRef>
              <c:f>('Assessment_node design_Form'!$H$26,'Assessment_node design_Form'!$H$40,'Assessment_node design_Form'!$H$46,'Assessment_node design_Form'!$H$55,'Assessment_node design_Form'!$H$61)</c:f>
              <c:numCache>
                <c:formatCode>0.0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7-48DD-90D8-5D24BE4CA54F}"/>
            </c:ext>
          </c:extLst>
        </c:ser>
        <c:ser>
          <c:idx val="1"/>
          <c:order val="1"/>
          <c:tx>
            <c:strRef>
              <c:f>'Assessment_node design_Form'!$G$17</c:f>
              <c:strCache>
                <c:ptCount val="1"/>
                <c:pt idx="0">
                  <c:v>Sufficiency threshold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Lit>
              <c:ptCount val="5"/>
              <c:pt idx="0">
                <c:v>EFFICIENCY OF THE INTECHANGE</c:v>
              </c:pt>
              <c:pt idx="1">
                <c:v>ACCESSIBILITY</c:v>
              </c:pt>
              <c:pt idx="2">
                <c:v>SERVICE INFORMATION</c:v>
              </c:pt>
              <c:pt idx="3">
                <c:v>QUALITY OF THE INTERCHANGE ENVIRONMENT</c:v>
              </c:pt>
              <c:pt idx="4">
                <c:v>SAFETY AND SECURITY</c:v>
              </c:pt>
            </c:strLit>
          </c:cat>
          <c:val>
            <c:numRef>
              <c:f>('Assessment_node design_Form'!$G$26,'Assessment_node design_Form'!$G$40,'Assessment_node design_Form'!$G$46,'Assessment_node design_Form'!$G$55,'Assessment_node design_Form'!$G$61)</c:f>
              <c:numCache>
                <c:formatCode>0.0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7-48DD-90D8-5D24BE4CA54F}"/>
            </c:ext>
          </c:extLst>
        </c:ser>
        <c:ser>
          <c:idx val="2"/>
          <c:order val="2"/>
          <c:tx>
            <c:strRef>
              <c:f>'Assessment_node design_Form'!$F$17</c:f>
              <c:strCache>
                <c:ptCount val="1"/>
                <c:pt idx="0">
                  <c:v>Score reached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Lit>
              <c:ptCount val="5"/>
              <c:pt idx="0">
                <c:v>EFFICIENCY OF THE INTECHANGE</c:v>
              </c:pt>
              <c:pt idx="1">
                <c:v>ACCESSIBILITY</c:v>
              </c:pt>
              <c:pt idx="2">
                <c:v>SERVICE INFORMATION</c:v>
              </c:pt>
              <c:pt idx="3">
                <c:v>QUALITY OF THE INTERCHANGE ENVIRONMENT</c:v>
              </c:pt>
              <c:pt idx="4">
                <c:v>SAFETY AND SECURITY</c:v>
              </c:pt>
            </c:strLit>
          </c:cat>
          <c:val>
            <c:numRef>
              <c:f>('Assessment_node design_Form'!$F$26,'Assessment_node design_Form'!$F$40,'Assessment_node design_Form'!$F$46,'Assessment_node design_Form'!$F$55,'Assessment_node design_Form'!$F$61)</c:f>
              <c:numCache>
                <c:formatCode>0.0</c:formatCode>
                <c:ptCount val="5"/>
                <c:pt idx="0">
                  <c:v>6.5454545454545459</c:v>
                </c:pt>
                <c:pt idx="1">
                  <c:v>9.5833333333333339</c:v>
                </c:pt>
                <c:pt idx="2">
                  <c:v>7.333333333333333</c:v>
                </c:pt>
                <c:pt idx="3">
                  <c:v>5.7241379310344831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27-48DD-90D8-5D24BE4CA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343264"/>
        <c:axId val="744116064"/>
      </c:radarChart>
      <c:catAx>
        <c:axId val="49534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116064"/>
        <c:crosses val="autoZero"/>
        <c:auto val="1"/>
        <c:lblAlgn val="ctr"/>
        <c:lblOffset val="100"/>
        <c:noMultiLvlLbl val="0"/>
      </c:catAx>
      <c:valAx>
        <c:axId val="7441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4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18</xdr:col>
      <xdr:colOff>0</xdr:colOff>
      <xdr:row>17</xdr:row>
      <xdr:rowOff>7620</xdr:rowOff>
    </xdr:to>
    <xdr:graphicFrame macro="">
      <xdr:nvGraphicFramePr>
        <xdr:cNvPr id="5" name="Grafico 2">
          <a:extLst>
            <a:ext uri="{FF2B5EF4-FFF2-40B4-BE49-F238E27FC236}">
              <a16:creationId xmlns:a16="http://schemas.microsoft.com/office/drawing/2014/main" id="{1099D653-6E42-421B-BF2B-4D6F61E85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17</xdr:row>
      <xdr:rowOff>0</xdr:rowOff>
    </xdr:from>
    <xdr:to>
      <xdr:col>18</xdr:col>
      <xdr:colOff>0</xdr:colOff>
      <xdr:row>28</xdr:row>
      <xdr:rowOff>15240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F9A91E0-5AA7-4365-9FB7-1D50BDC0C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18DAD-92F0-754F-838E-248A1A9EA6D1}">
  <sheetPr>
    <pageSetUpPr fitToPage="1"/>
  </sheetPr>
  <dimension ref="A1:O51"/>
  <sheetViews>
    <sheetView workbookViewId="0">
      <selection activeCell="I24" sqref="I24:K24"/>
    </sheetView>
  </sheetViews>
  <sheetFormatPr defaultColWidth="8.77734375" defaultRowHeight="14.4" x14ac:dyDescent="0.3"/>
  <cols>
    <col min="1" max="1" width="4.33203125" style="23" customWidth="1"/>
    <col min="2" max="2" width="18" style="21" customWidth="1"/>
    <col min="3" max="3" width="39.33203125" customWidth="1"/>
    <col min="4" max="4" width="15.77734375" style="48" customWidth="1"/>
    <col min="5" max="5" width="16.44140625" customWidth="1"/>
    <col min="6" max="7" width="10.33203125" customWidth="1"/>
    <col min="8" max="8" width="2.77734375" customWidth="1"/>
    <col min="9" max="9" width="9.33203125" customWidth="1"/>
    <col min="10" max="10" width="10.21875" customWidth="1"/>
    <col min="11" max="11" width="10.6640625" customWidth="1"/>
    <col min="12" max="12" width="2.77734375" customWidth="1"/>
  </cols>
  <sheetData>
    <row r="1" spans="1:14" ht="15" customHeight="1" thickBot="1" x14ac:dyDescent="0.35">
      <c r="A1" s="170"/>
      <c r="B1" s="19"/>
      <c r="C1" s="2"/>
      <c r="D1" s="47"/>
      <c r="E1" s="2"/>
      <c r="F1" s="2"/>
      <c r="G1" s="2"/>
    </row>
    <row r="2" spans="1:14" s="18" customFormat="1" ht="30" customHeight="1" thickBot="1" x14ac:dyDescent="0.35">
      <c r="A2" s="166"/>
      <c r="B2" s="200" t="s">
        <v>0</v>
      </c>
      <c r="C2" s="201" t="s">
        <v>1</v>
      </c>
      <c r="D2" s="202" t="s">
        <v>47</v>
      </c>
      <c r="E2" s="204" t="s">
        <v>91</v>
      </c>
      <c r="F2" s="204" t="s">
        <v>84</v>
      </c>
      <c r="G2" s="207"/>
      <c r="H2" s="15"/>
      <c r="I2" s="190" t="s">
        <v>43</v>
      </c>
      <c r="J2" s="191"/>
      <c r="K2" s="192"/>
      <c r="L2" s="15"/>
    </row>
    <row r="3" spans="1:14" ht="30" customHeight="1" thickBot="1" x14ac:dyDescent="0.35">
      <c r="A3" s="164"/>
      <c r="B3" s="200"/>
      <c r="C3" s="201"/>
      <c r="D3" s="202"/>
      <c r="E3" s="205"/>
      <c r="F3" s="205"/>
      <c r="G3" s="208"/>
      <c r="I3" s="193"/>
      <c r="J3" s="194"/>
      <c r="K3" s="195"/>
    </row>
    <row r="4" spans="1:14" ht="30" customHeight="1" thickBot="1" x14ac:dyDescent="0.35">
      <c r="A4" s="164"/>
      <c r="B4" s="200"/>
      <c r="C4" s="201"/>
      <c r="D4" s="203"/>
      <c r="E4" s="205"/>
      <c r="F4" s="209"/>
      <c r="G4" s="210"/>
      <c r="I4" s="196"/>
      <c r="J4" s="197"/>
      <c r="K4" s="198"/>
    </row>
    <row r="5" spans="1:14" ht="72.599999999999994" thickBot="1" x14ac:dyDescent="0.35">
      <c r="A5" s="164"/>
      <c r="B5" s="200"/>
      <c r="C5" s="201"/>
      <c r="D5" s="116" t="s">
        <v>57</v>
      </c>
      <c r="E5" s="9" t="s">
        <v>85</v>
      </c>
      <c r="F5" s="95" t="s">
        <v>82</v>
      </c>
      <c r="G5" s="10" t="s">
        <v>83</v>
      </c>
      <c r="I5" s="78" t="s">
        <v>28</v>
      </c>
      <c r="J5" s="13" t="s">
        <v>29</v>
      </c>
      <c r="K5" s="14" t="s">
        <v>30</v>
      </c>
    </row>
    <row r="6" spans="1:14" ht="19.95" customHeight="1" thickBot="1" x14ac:dyDescent="0.35">
      <c r="A6" s="164"/>
      <c r="B6" s="206" t="s">
        <v>113</v>
      </c>
      <c r="C6" s="206"/>
      <c r="D6" s="206"/>
      <c r="E6" s="206"/>
      <c r="F6" s="206"/>
      <c r="G6" s="206"/>
      <c r="I6" s="199" t="s">
        <v>113</v>
      </c>
      <c r="J6" s="199"/>
      <c r="K6" s="199"/>
    </row>
    <row r="7" spans="1:14" ht="36" customHeight="1" x14ac:dyDescent="0.3">
      <c r="A7" s="164"/>
      <c r="B7" s="87" t="s">
        <v>114</v>
      </c>
      <c r="C7" s="38" t="s">
        <v>127</v>
      </c>
      <c r="D7" s="117">
        <f>'Assessment_Policy level_Form'!D12</f>
        <v>4</v>
      </c>
      <c r="E7" s="39">
        <v>2</v>
      </c>
      <c r="F7" s="121">
        <v>3</v>
      </c>
      <c r="G7" s="122">
        <v>5</v>
      </c>
      <c r="I7" s="64">
        <f>$D7*$E7</f>
        <v>8</v>
      </c>
      <c r="J7" s="56">
        <f>3*$E7</f>
        <v>6</v>
      </c>
      <c r="K7" s="54">
        <f>5*$E7</f>
        <v>10</v>
      </c>
      <c r="L7" s="1"/>
    </row>
    <row r="8" spans="1:14" ht="36" x14ac:dyDescent="0.3">
      <c r="A8" s="164"/>
      <c r="B8" s="40" t="s">
        <v>115</v>
      </c>
      <c r="C8" s="34" t="s">
        <v>128</v>
      </c>
      <c r="D8" s="118">
        <f>'Assessment_Policy level_Form'!D13</f>
        <v>1</v>
      </c>
      <c r="E8" s="35">
        <v>2</v>
      </c>
      <c r="F8" s="123">
        <v>3</v>
      </c>
      <c r="G8" s="124">
        <v>5</v>
      </c>
      <c r="I8" s="64">
        <f t="shared" ref="I8:I12" si="0">$D8*$E8</f>
        <v>2</v>
      </c>
      <c r="J8" s="56">
        <f t="shared" ref="J8:J12" si="1">3*$E8</f>
        <v>6</v>
      </c>
      <c r="K8" s="54">
        <f t="shared" ref="K8:K12" si="2">5*$E8</f>
        <v>10</v>
      </c>
    </row>
    <row r="9" spans="1:14" ht="24" x14ac:dyDescent="0.3">
      <c r="A9" s="164"/>
      <c r="B9" s="180" t="s">
        <v>59</v>
      </c>
      <c r="C9" s="34" t="s">
        <v>130</v>
      </c>
      <c r="D9" s="118">
        <f>'Assessment_Policy level_Form'!D14</f>
        <v>5</v>
      </c>
      <c r="E9" s="28">
        <v>2</v>
      </c>
      <c r="F9" s="123">
        <v>3</v>
      </c>
      <c r="G9" s="124">
        <v>5</v>
      </c>
      <c r="I9" s="64">
        <f t="shared" si="0"/>
        <v>10</v>
      </c>
      <c r="J9" s="56">
        <f t="shared" si="1"/>
        <v>6</v>
      </c>
      <c r="K9" s="54">
        <f t="shared" si="2"/>
        <v>10</v>
      </c>
    </row>
    <row r="10" spans="1:14" ht="36" x14ac:dyDescent="0.3">
      <c r="A10" s="164"/>
      <c r="B10" s="40" t="s">
        <v>136</v>
      </c>
      <c r="C10" s="34" t="s">
        <v>129</v>
      </c>
      <c r="D10" s="118">
        <f>'Assessment_Policy level_Form'!D15</f>
        <v>3</v>
      </c>
      <c r="E10" s="36">
        <v>2</v>
      </c>
      <c r="F10" s="123">
        <v>3</v>
      </c>
      <c r="G10" s="124">
        <v>5</v>
      </c>
      <c r="I10" s="64">
        <f t="shared" si="0"/>
        <v>6</v>
      </c>
      <c r="J10" s="56">
        <f t="shared" si="1"/>
        <v>6</v>
      </c>
      <c r="K10" s="54">
        <f t="shared" si="2"/>
        <v>10</v>
      </c>
    </row>
    <row r="11" spans="1:14" ht="36" x14ac:dyDescent="0.3">
      <c r="A11" s="164"/>
      <c r="B11" s="40" t="s">
        <v>60</v>
      </c>
      <c r="C11" s="37" t="s">
        <v>131</v>
      </c>
      <c r="D11" s="118">
        <f>'Assessment_Policy level_Form'!D16</f>
        <v>2</v>
      </c>
      <c r="E11" s="28">
        <v>3</v>
      </c>
      <c r="F11" s="123">
        <v>3</v>
      </c>
      <c r="G11" s="124">
        <v>5</v>
      </c>
      <c r="I11" s="64">
        <f t="shared" si="0"/>
        <v>6</v>
      </c>
      <c r="J11" s="56">
        <f t="shared" si="1"/>
        <v>9</v>
      </c>
      <c r="K11" s="54">
        <f t="shared" si="2"/>
        <v>15</v>
      </c>
    </row>
    <row r="12" spans="1:14" ht="24.6" thickBot="1" x14ac:dyDescent="0.35">
      <c r="A12" s="164"/>
      <c r="B12" s="33" t="s">
        <v>24</v>
      </c>
      <c r="C12" s="41" t="s">
        <v>132</v>
      </c>
      <c r="D12" s="119">
        <f>'Assessment_Policy level_Form'!D17</f>
        <v>5</v>
      </c>
      <c r="E12" s="42">
        <v>2</v>
      </c>
      <c r="F12" s="125">
        <v>3</v>
      </c>
      <c r="G12" s="126">
        <v>5</v>
      </c>
      <c r="I12" s="65">
        <f t="shared" si="0"/>
        <v>10</v>
      </c>
      <c r="J12" s="57">
        <f t="shared" si="1"/>
        <v>6</v>
      </c>
      <c r="K12" s="55">
        <f t="shared" si="2"/>
        <v>10</v>
      </c>
    </row>
    <row r="13" spans="1:14" x14ac:dyDescent="0.3">
      <c r="A13" s="164"/>
      <c r="B13" s="1"/>
      <c r="C13" s="1"/>
      <c r="D13" s="1"/>
      <c r="E13" s="1"/>
      <c r="F13" s="1"/>
      <c r="G13" s="139" t="s">
        <v>81</v>
      </c>
      <c r="H13" s="1"/>
      <c r="I13" s="63">
        <f t="shared" ref="I13:J13" si="3">SUM(I7:I12)</f>
        <v>42</v>
      </c>
      <c r="J13" s="59">
        <f t="shared" si="3"/>
        <v>39</v>
      </c>
      <c r="K13" s="60">
        <f>SUM(K7:K12)</f>
        <v>65</v>
      </c>
    </row>
    <row r="14" spans="1:14" ht="15" thickBot="1" x14ac:dyDescent="0.35">
      <c r="A14" s="164"/>
      <c r="B14" s="1"/>
      <c r="C14" s="1"/>
      <c r="D14" s="1"/>
      <c r="E14" s="1"/>
      <c r="F14" s="1"/>
      <c r="G14" s="177" t="s">
        <v>98</v>
      </c>
      <c r="H14" s="1"/>
      <c r="I14" s="67">
        <f>(I13*10)/$K13</f>
        <v>6.4615384615384617</v>
      </c>
      <c r="J14" s="68">
        <f>(J13*10)/$K13</f>
        <v>6</v>
      </c>
      <c r="K14" s="71">
        <f>(K13*10)/$K13</f>
        <v>10</v>
      </c>
      <c r="L14" s="32"/>
      <c r="M14" s="31"/>
      <c r="N14" s="11"/>
    </row>
    <row r="15" spans="1:14" ht="19.95" customHeight="1" thickBot="1" x14ac:dyDescent="0.35">
      <c r="A15" s="164"/>
      <c r="B15" s="213" t="s">
        <v>41</v>
      </c>
      <c r="C15" s="214"/>
      <c r="D15" s="214"/>
      <c r="E15" s="214"/>
      <c r="F15" s="214"/>
      <c r="G15" s="214"/>
      <c r="I15" s="211" t="s">
        <v>41</v>
      </c>
      <c r="J15" s="212"/>
      <c r="K15" s="212"/>
    </row>
    <row r="16" spans="1:14" ht="36" x14ac:dyDescent="0.3">
      <c r="A16" s="164"/>
      <c r="B16" s="181" t="s">
        <v>18</v>
      </c>
      <c r="C16" s="96" t="s">
        <v>137</v>
      </c>
      <c r="D16" s="117">
        <f>'Assessment_Policy level_Form'!D21</f>
        <v>4</v>
      </c>
      <c r="E16" s="43">
        <v>3</v>
      </c>
      <c r="F16" s="121">
        <v>3</v>
      </c>
      <c r="G16" s="122">
        <v>5</v>
      </c>
      <c r="I16" s="64">
        <f>$D16*$E16</f>
        <v>12</v>
      </c>
      <c r="J16" s="56">
        <f>3*$E16</f>
        <v>9</v>
      </c>
      <c r="K16" s="54">
        <f>5*$E16</f>
        <v>15</v>
      </c>
    </row>
    <row r="17" spans="1:15" ht="36" x14ac:dyDescent="0.3">
      <c r="A17" s="164"/>
      <c r="B17" s="215" t="s">
        <v>19</v>
      </c>
      <c r="C17" s="37" t="s">
        <v>138</v>
      </c>
      <c r="D17" s="118">
        <f>'Assessment_Policy level_Form'!D22</f>
        <v>4</v>
      </c>
      <c r="E17" s="35">
        <v>2</v>
      </c>
      <c r="F17" s="123">
        <v>3</v>
      </c>
      <c r="G17" s="124">
        <v>5</v>
      </c>
      <c r="I17" s="64">
        <f t="shared" ref="I17:I21" si="4">$D17*$E17</f>
        <v>8</v>
      </c>
      <c r="J17" s="56">
        <f t="shared" ref="J17:J21" si="5">3*$E17</f>
        <v>6</v>
      </c>
      <c r="K17" s="54">
        <f t="shared" ref="K17:K21" si="6">5*$E17</f>
        <v>10</v>
      </c>
    </row>
    <row r="18" spans="1:15" ht="24" x14ac:dyDescent="0.3">
      <c r="A18" s="164"/>
      <c r="B18" s="215"/>
      <c r="C18" s="37" t="s">
        <v>139</v>
      </c>
      <c r="D18" s="118">
        <f>'Assessment_Policy level_Form'!D23</f>
        <v>5</v>
      </c>
      <c r="E18" s="35">
        <v>1</v>
      </c>
      <c r="F18" s="123">
        <v>3</v>
      </c>
      <c r="G18" s="124">
        <v>5</v>
      </c>
      <c r="I18" s="64">
        <f t="shared" si="4"/>
        <v>5</v>
      </c>
      <c r="J18" s="56">
        <f t="shared" si="5"/>
        <v>3</v>
      </c>
      <c r="K18" s="54">
        <f t="shared" si="6"/>
        <v>5</v>
      </c>
    </row>
    <row r="19" spans="1:15" x14ac:dyDescent="0.3">
      <c r="A19" s="164"/>
      <c r="B19" s="180" t="s">
        <v>20</v>
      </c>
      <c r="C19" s="37" t="s">
        <v>140</v>
      </c>
      <c r="D19" s="118">
        <f>'Assessment_Policy level_Form'!D24</f>
        <v>5</v>
      </c>
      <c r="E19" s="35">
        <v>3</v>
      </c>
      <c r="F19" s="123">
        <v>3</v>
      </c>
      <c r="G19" s="124">
        <v>5</v>
      </c>
      <c r="I19" s="64">
        <f t="shared" si="4"/>
        <v>15</v>
      </c>
      <c r="J19" s="56">
        <f t="shared" si="5"/>
        <v>9</v>
      </c>
      <c r="K19" s="54">
        <f t="shared" si="6"/>
        <v>15</v>
      </c>
    </row>
    <row r="20" spans="1:15" ht="36" x14ac:dyDescent="0.3">
      <c r="A20" s="164"/>
      <c r="B20" s="180" t="s">
        <v>21</v>
      </c>
      <c r="C20" s="37" t="s">
        <v>141</v>
      </c>
      <c r="D20" s="118">
        <f>'Assessment_Policy level_Form'!D25</f>
        <v>5</v>
      </c>
      <c r="E20" s="28">
        <v>2</v>
      </c>
      <c r="F20" s="123">
        <v>3</v>
      </c>
      <c r="G20" s="124">
        <v>5</v>
      </c>
      <c r="I20" s="64">
        <f t="shared" si="4"/>
        <v>10</v>
      </c>
      <c r="J20" s="56">
        <f t="shared" si="5"/>
        <v>6</v>
      </c>
      <c r="K20" s="54">
        <f t="shared" si="6"/>
        <v>10</v>
      </c>
    </row>
    <row r="21" spans="1:15" ht="36.6" thickBot="1" x14ac:dyDescent="0.35">
      <c r="A21" s="164"/>
      <c r="B21" s="44" t="s">
        <v>39</v>
      </c>
      <c r="C21" s="97" t="s">
        <v>142</v>
      </c>
      <c r="D21" s="119">
        <f>'Assessment_Policy level_Form'!D26</f>
        <v>1</v>
      </c>
      <c r="E21" s="42">
        <v>1</v>
      </c>
      <c r="F21" s="125">
        <v>3</v>
      </c>
      <c r="G21" s="126">
        <v>5</v>
      </c>
      <c r="I21" s="65">
        <f t="shared" si="4"/>
        <v>1</v>
      </c>
      <c r="J21" s="57">
        <f t="shared" si="5"/>
        <v>3</v>
      </c>
      <c r="K21" s="55">
        <f t="shared" si="6"/>
        <v>5</v>
      </c>
    </row>
    <row r="22" spans="1:15" x14ac:dyDescent="0.3">
      <c r="A22" s="164"/>
      <c r="B22" s="1"/>
      <c r="C22" s="1"/>
      <c r="D22" s="1"/>
      <c r="E22" s="1"/>
      <c r="F22" s="1"/>
      <c r="G22" s="139" t="s">
        <v>81</v>
      </c>
      <c r="H22" s="1"/>
      <c r="I22" s="63">
        <f t="shared" ref="I22:J22" si="7">SUM(I16:I21)</f>
        <v>51</v>
      </c>
      <c r="J22" s="59">
        <f t="shared" si="7"/>
        <v>36</v>
      </c>
      <c r="K22" s="60">
        <f>SUM(K16:K21)</f>
        <v>60</v>
      </c>
    </row>
    <row r="23" spans="1:15" ht="15" thickBot="1" x14ac:dyDescent="0.35">
      <c r="A23" s="164"/>
      <c r="B23" s="1"/>
      <c r="C23" s="1"/>
      <c r="D23" s="1"/>
      <c r="E23" s="1"/>
      <c r="F23" s="1"/>
      <c r="G23" s="177" t="s">
        <v>98</v>
      </c>
      <c r="H23" s="1"/>
      <c r="I23" s="67">
        <f>(I22*10)/$K22</f>
        <v>8.5</v>
      </c>
      <c r="J23" s="68">
        <f>(J22*10)/$K22</f>
        <v>6</v>
      </c>
      <c r="K23" s="71">
        <f>(K22*10)/$K22</f>
        <v>10</v>
      </c>
      <c r="L23" s="12"/>
      <c r="M23" s="31"/>
      <c r="N23" s="11"/>
    </row>
    <row r="24" spans="1:15" ht="19.95" customHeight="1" thickBot="1" x14ac:dyDescent="0.35">
      <c r="A24" s="164"/>
      <c r="B24" s="187" t="s">
        <v>116</v>
      </c>
      <c r="C24" s="188"/>
      <c r="D24" s="188"/>
      <c r="E24" s="188"/>
      <c r="F24" s="188"/>
      <c r="G24" s="189"/>
      <c r="I24" s="211" t="s">
        <v>116</v>
      </c>
      <c r="J24" s="212"/>
      <c r="K24" s="212"/>
    </row>
    <row r="25" spans="1:15" ht="36" x14ac:dyDescent="0.3">
      <c r="A25" s="164"/>
      <c r="B25" s="181" t="s">
        <v>42</v>
      </c>
      <c r="C25" s="38" t="s">
        <v>133</v>
      </c>
      <c r="D25" s="117">
        <f>'Assessment_Policy level_Form'!D30</f>
        <v>3</v>
      </c>
      <c r="E25" s="39">
        <v>3</v>
      </c>
      <c r="F25" s="121">
        <v>3</v>
      </c>
      <c r="G25" s="122">
        <v>5</v>
      </c>
      <c r="I25" s="64">
        <f>$D25*$E25</f>
        <v>9</v>
      </c>
      <c r="J25" s="56">
        <f>3*$E25</f>
        <v>9</v>
      </c>
      <c r="K25" s="54">
        <f>5*$E25</f>
        <v>15</v>
      </c>
    </row>
    <row r="26" spans="1:15" ht="24" x14ac:dyDescent="0.3">
      <c r="A26" s="164"/>
      <c r="B26" s="180" t="s">
        <v>61</v>
      </c>
      <c r="C26" s="34" t="s">
        <v>134</v>
      </c>
      <c r="D26" s="118">
        <f>'Assessment_Policy level_Form'!D31</f>
        <v>3</v>
      </c>
      <c r="E26" s="28">
        <v>3</v>
      </c>
      <c r="F26" s="123">
        <v>3</v>
      </c>
      <c r="G26" s="124">
        <v>5</v>
      </c>
      <c r="I26" s="64">
        <f t="shared" ref="I26:I27" si="8">$D26*$E26</f>
        <v>9</v>
      </c>
      <c r="J26" s="56">
        <f t="shared" ref="J26:J27" si="9">3*$E26</f>
        <v>9</v>
      </c>
      <c r="K26" s="54">
        <f t="shared" ref="K26:K27" si="10">5*$E26</f>
        <v>15</v>
      </c>
    </row>
    <row r="27" spans="1:15" ht="36.6" thickBot="1" x14ac:dyDescent="0.35">
      <c r="A27" s="164"/>
      <c r="B27" s="44" t="s">
        <v>40</v>
      </c>
      <c r="C27" s="41" t="s">
        <v>135</v>
      </c>
      <c r="D27" s="119">
        <f>'Assessment_Policy level_Form'!D32</f>
        <v>5</v>
      </c>
      <c r="E27" s="42">
        <v>2</v>
      </c>
      <c r="F27" s="125">
        <v>3</v>
      </c>
      <c r="G27" s="126">
        <v>5</v>
      </c>
      <c r="I27" s="65">
        <f t="shared" si="8"/>
        <v>10</v>
      </c>
      <c r="J27" s="57">
        <f t="shared" si="9"/>
        <v>6</v>
      </c>
      <c r="K27" s="55">
        <f t="shared" si="10"/>
        <v>10</v>
      </c>
    </row>
    <row r="28" spans="1:15" x14ac:dyDescent="0.3">
      <c r="A28" s="164"/>
      <c r="B28" s="1"/>
      <c r="C28" s="1"/>
      <c r="D28" s="1"/>
      <c r="E28" s="1"/>
      <c r="F28" s="1"/>
      <c r="G28" s="139" t="s">
        <v>81</v>
      </c>
      <c r="I28" s="63">
        <f>SUM(I25:I27)</f>
        <v>28</v>
      </c>
      <c r="J28" s="59">
        <f>SUM(J25:J27)</f>
        <v>24</v>
      </c>
      <c r="K28" s="60">
        <f>SUM(K25:K27)</f>
        <v>40</v>
      </c>
    </row>
    <row r="29" spans="1:15" ht="15" thickBot="1" x14ac:dyDescent="0.35">
      <c r="A29" s="164"/>
      <c r="B29" s="1"/>
      <c r="C29" s="1"/>
      <c r="D29" s="1"/>
      <c r="E29" s="1"/>
      <c r="F29" s="1"/>
      <c r="G29" s="177" t="s">
        <v>98</v>
      </c>
      <c r="H29" s="1"/>
      <c r="I29" s="66">
        <f>(I28*10)/$K28</f>
        <v>7</v>
      </c>
      <c r="J29" s="69">
        <f>(J28*10)/$K28</f>
        <v>6</v>
      </c>
      <c r="K29" s="70">
        <f>(K28*10)/$K28</f>
        <v>10</v>
      </c>
      <c r="L29" s="32"/>
      <c r="M29" s="31"/>
      <c r="N29" s="31"/>
      <c r="O29" s="1"/>
    </row>
    <row r="30" spans="1:15" ht="19.95" customHeight="1" thickBot="1" x14ac:dyDescent="0.35">
      <c r="A30" s="164"/>
      <c r="B30" s="182" t="s">
        <v>143</v>
      </c>
      <c r="C30" s="183"/>
      <c r="D30" s="183"/>
      <c r="E30" s="183"/>
      <c r="F30" s="183"/>
      <c r="G30" s="184"/>
      <c r="I30" s="182" t="s">
        <v>143</v>
      </c>
      <c r="J30" s="183"/>
      <c r="K30" s="184"/>
      <c r="M30" s="1"/>
      <c r="N30" s="1"/>
      <c r="O30" s="1"/>
    </row>
    <row r="31" spans="1:15" ht="36" x14ac:dyDescent="0.3">
      <c r="A31" s="164"/>
      <c r="B31" s="49" t="s">
        <v>46</v>
      </c>
      <c r="C31" s="163" t="s">
        <v>144</v>
      </c>
      <c r="D31" s="120">
        <f>'Assessment_Policy level_Form'!D36</f>
        <v>5</v>
      </c>
      <c r="E31" s="50">
        <v>3</v>
      </c>
      <c r="F31" s="121">
        <v>3</v>
      </c>
      <c r="G31" s="122">
        <v>5</v>
      </c>
      <c r="I31" s="64">
        <f>$D31*$E31</f>
        <v>15</v>
      </c>
      <c r="J31" s="56">
        <f>3*$E31</f>
        <v>9</v>
      </c>
      <c r="K31" s="54">
        <f>5*$E31</f>
        <v>15</v>
      </c>
      <c r="M31" s="1"/>
      <c r="N31" s="1"/>
      <c r="O31" s="1"/>
    </row>
    <row r="32" spans="1:15" ht="36" x14ac:dyDescent="0.3">
      <c r="A32" s="164"/>
      <c r="B32" s="29" t="s">
        <v>45</v>
      </c>
      <c r="C32" s="34" t="s">
        <v>145</v>
      </c>
      <c r="D32" s="118">
        <f>'Assessment_Policy level_Form'!D37</f>
        <v>4</v>
      </c>
      <c r="E32" s="35">
        <v>3</v>
      </c>
      <c r="F32" s="123">
        <v>3</v>
      </c>
      <c r="G32" s="124">
        <v>5</v>
      </c>
      <c r="I32" s="64">
        <f t="shared" ref="I32:I33" si="11">$D32*$E32</f>
        <v>12</v>
      </c>
      <c r="J32" s="56">
        <f t="shared" ref="J32:J33" si="12">3*$E32</f>
        <v>9</v>
      </c>
      <c r="K32" s="54">
        <f t="shared" ref="K32:K33" si="13">5*$E32</f>
        <v>15</v>
      </c>
      <c r="M32" s="1"/>
      <c r="N32" s="1"/>
      <c r="O32" s="1"/>
    </row>
    <row r="33" spans="1:15" ht="24" x14ac:dyDescent="0.3">
      <c r="A33" s="164"/>
      <c r="B33" s="29" t="s">
        <v>44</v>
      </c>
      <c r="C33" s="34" t="s">
        <v>146</v>
      </c>
      <c r="D33" s="118">
        <f>'Assessment_Policy level_Form'!D38</f>
        <v>5</v>
      </c>
      <c r="E33" s="35">
        <v>3</v>
      </c>
      <c r="F33" s="123">
        <v>3</v>
      </c>
      <c r="G33" s="124">
        <v>5</v>
      </c>
      <c r="I33" s="64">
        <f t="shared" si="11"/>
        <v>15</v>
      </c>
      <c r="J33" s="56">
        <f t="shared" si="12"/>
        <v>9</v>
      </c>
      <c r="K33" s="54">
        <f t="shared" si="13"/>
        <v>15</v>
      </c>
      <c r="M33" s="1"/>
      <c r="N33" s="1"/>
      <c r="O33" s="1"/>
    </row>
    <row r="34" spans="1:15" ht="24.6" thickBot="1" x14ac:dyDescent="0.35">
      <c r="A34" s="164"/>
      <c r="B34" s="30" t="s">
        <v>62</v>
      </c>
      <c r="C34" s="41" t="s">
        <v>147</v>
      </c>
      <c r="D34" s="119">
        <f>'Assessment_Policy level_Form'!D39</f>
        <v>4</v>
      </c>
      <c r="E34" s="45">
        <v>2</v>
      </c>
      <c r="F34" s="125">
        <v>3</v>
      </c>
      <c r="G34" s="126">
        <v>5</v>
      </c>
      <c r="I34" s="65">
        <f t="shared" ref="I34" si="14">$D34*$E34</f>
        <v>8</v>
      </c>
      <c r="J34" s="57">
        <f t="shared" ref="J34" si="15">3*$E34</f>
        <v>6</v>
      </c>
      <c r="K34" s="55">
        <f t="shared" ref="K34" si="16">5*$E34</f>
        <v>10</v>
      </c>
      <c r="M34" s="1"/>
      <c r="N34" s="1"/>
      <c r="O34" s="1"/>
    </row>
    <row r="35" spans="1:15" s="18" customFormat="1" ht="14.4" customHeight="1" x14ac:dyDescent="0.3">
      <c r="A35" s="166"/>
      <c r="B35" s="1"/>
      <c r="C35" s="1"/>
      <c r="D35" s="1"/>
      <c r="E35" s="1"/>
      <c r="F35" s="1"/>
      <c r="G35" s="139" t="s">
        <v>81</v>
      </c>
      <c r="I35" s="62">
        <f t="shared" ref="I35:J35" si="17">SUM(I31:I34)</f>
        <v>50</v>
      </c>
      <c r="J35" s="58">
        <f t="shared" si="17"/>
        <v>33</v>
      </c>
      <c r="K35" s="61">
        <f>SUM(K31:K34)</f>
        <v>55</v>
      </c>
      <c r="M35" s="15"/>
      <c r="N35" s="15"/>
      <c r="O35" s="15"/>
    </row>
    <row r="36" spans="1:15" ht="14.4" customHeight="1" thickBot="1" x14ac:dyDescent="0.35">
      <c r="A36" s="164"/>
      <c r="B36" s="1"/>
      <c r="C36" s="1"/>
      <c r="D36" s="1"/>
      <c r="E36" s="1"/>
      <c r="F36" s="1"/>
      <c r="G36" s="177" t="s">
        <v>98</v>
      </c>
      <c r="H36" s="1"/>
      <c r="I36" s="66">
        <f>(I35*10)/$K35</f>
        <v>9.0909090909090917</v>
      </c>
      <c r="J36" s="69">
        <f>(J35*10)/$K35</f>
        <v>6</v>
      </c>
      <c r="K36" s="70">
        <f>(K35*10)/$K35</f>
        <v>10</v>
      </c>
      <c r="L36" s="32"/>
      <c r="M36" s="31"/>
      <c r="N36" s="31"/>
      <c r="O36" s="1"/>
    </row>
    <row r="37" spans="1:15" ht="19.95" customHeight="1" thickBot="1" x14ac:dyDescent="0.35">
      <c r="A37" s="164"/>
      <c r="B37" s="182" t="s">
        <v>119</v>
      </c>
      <c r="C37" s="183"/>
      <c r="D37" s="183"/>
      <c r="E37" s="183"/>
      <c r="F37" s="183"/>
      <c r="G37" s="184"/>
      <c r="I37" s="182" t="s">
        <v>118</v>
      </c>
      <c r="J37" s="183"/>
      <c r="K37" s="184"/>
      <c r="M37" s="1"/>
      <c r="N37" s="1"/>
      <c r="O37" s="1"/>
    </row>
    <row r="38" spans="1:15" ht="48" x14ac:dyDescent="0.3">
      <c r="A38" s="164"/>
      <c r="B38" s="51" t="s">
        <v>31</v>
      </c>
      <c r="C38" s="163" t="s">
        <v>148</v>
      </c>
      <c r="D38" s="120">
        <f>'Assessment_Policy level_Form'!D43</f>
        <v>4</v>
      </c>
      <c r="E38" s="50">
        <v>3</v>
      </c>
      <c r="F38" s="121">
        <v>3</v>
      </c>
      <c r="G38" s="122">
        <v>5</v>
      </c>
      <c r="I38" s="64">
        <f>$D38*$E38</f>
        <v>12</v>
      </c>
      <c r="J38" s="56">
        <f>3*$E38</f>
        <v>9</v>
      </c>
      <c r="K38" s="54">
        <f>5*$E38</f>
        <v>15</v>
      </c>
      <c r="M38" s="1"/>
      <c r="N38" s="1"/>
      <c r="O38" s="1"/>
    </row>
    <row r="39" spans="1:15" ht="48" x14ac:dyDescent="0.3">
      <c r="A39" s="164"/>
      <c r="B39" s="179" t="s">
        <v>32</v>
      </c>
      <c r="C39" s="34" t="s">
        <v>149</v>
      </c>
      <c r="D39" s="118">
        <f>'Assessment_Policy level_Form'!D44</f>
        <v>4</v>
      </c>
      <c r="E39" s="35">
        <v>3</v>
      </c>
      <c r="F39" s="123">
        <v>3</v>
      </c>
      <c r="G39" s="124">
        <v>5</v>
      </c>
      <c r="I39" s="64">
        <f t="shared" ref="I39:I41" si="18">$D39*$E39</f>
        <v>12</v>
      </c>
      <c r="J39" s="56">
        <f t="shared" ref="J39:J41" si="19">3*$E39</f>
        <v>9</v>
      </c>
      <c r="K39" s="54">
        <f t="shared" ref="K39:K41" si="20">5*$E39</f>
        <v>15</v>
      </c>
      <c r="M39" s="1"/>
      <c r="N39" s="1"/>
      <c r="O39" s="1"/>
    </row>
    <row r="40" spans="1:15" ht="36" customHeight="1" x14ac:dyDescent="0.3">
      <c r="A40" s="164"/>
      <c r="B40" s="185" t="s">
        <v>33</v>
      </c>
      <c r="C40" s="34" t="s">
        <v>150</v>
      </c>
      <c r="D40" s="118">
        <f>'Assessment_Policy level_Form'!D45</f>
        <v>4</v>
      </c>
      <c r="E40" s="35">
        <v>2</v>
      </c>
      <c r="F40" s="123">
        <v>3</v>
      </c>
      <c r="G40" s="124">
        <v>5</v>
      </c>
      <c r="I40" s="64">
        <f t="shared" si="18"/>
        <v>8</v>
      </c>
      <c r="J40" s="56">
        <f t="shared" si="19"/>
        <v>6</v>
      </c>
      <c r="K40" s="54">
        <f t="shared" si="20"/>
        <v>10</v>
      </c>
      <c r="M40" s="1"/>
      <c r="N40" s="1"/>
      <c r="O40" s="1"/>
    </row>
    <row r="41" spans="1:15" ht="36.6" thickBot="1" x14ac:dyDescent="0.35">
      <c r="A41" s="164"/>
      <c r="B41" s="186"/>
      <c r="C41" s="41" t="s">
        <v>151</v>
      </c>
      <c r="D41" s="119">
        <f>'Assessment_Policy level_Form'!D46</f>
        <v>3</v>
      </c>
      <c r="E41" s="45">
        <v>2</v>
      </c>
      <c r="F41" s="125">
        <v>3</v>
      </c>
      <c r="G41" s="126">
        <v>5</v>
      </c>
      <c r="I41" s="65">
        <f t="shared" si="18"/>
        <v>6</v>
      </c>
      <c r="J41" s="57">
        <f t="shared" si="19"/>
        <v>6</v>
      </c>
      <c r="K41" s="55">
        <f t="shared" si="20"/>
        <v>10</v>
      </c>
      <c r="M41" s="1"/>
      <c r="N41" s="1"/>
      <c r="O41" s="1"/>
    </row>
    <row r="42" spans="1:15" ht="14.4" customHeight="1" x14ac:dyDescent="0.3">
      <c r="A42" s="164"/>
      <c r="B42" s="1"/>
      <c r="C42" s="1"/>
      <c r="D42" s="1"/>
      <c r="E42" s="1"/>
      <c r="F42" s="1"/>
      <c r="G42" s="139" t="s">
        <v>81</v>
      </c>
      <c r="I42" s="73">
        <f t="shared" ref="I42:J42" si="21">SUM(I38:I41)</f>
        <v>38</v>
      </c>
      <c r="J42" s="74">
        <f t="shared" si="21"/>
        <v>30</v>
      </c>
      <c r="K42" s="75">
        <f>SUM(K38:K41)</f>
        <v>50</v>
      </c>
      <c r="M42" s="1"/>
      <c r="N42" s="1"/>
      <c r="O42" s="1"/>
    </row>
    <row r="43" spans="1:15" ht="14.4" customHeight="1" thickBot="1" x14ac:dyDescent="0.35">
      <c r="A43" s="164"/>
      <c r="B43" s="1"/>
      <c r="C43" s="1"/>
      <c r="D43" s="1"/>
      <c r="E43" s="1"/>
      <c r="F43" s="1"/>
      <c r="G43" s="177" t="s">
        <v>98</v>
      </c>
      <c r="I43" s="66">
        <f>(I42*10)/$K42</f>
        <v>7.6</v>
      </c>
      <c r="J43" s="69">
        <f>(J42*10)/$K42</f>
        <v>6</v>
      </c>
      <c r="K43" s="70">
        <f>(K42*10)/$K42</f>
        <v>10</v>
      </c>
      <c r="L43" s="32"/>
      <c r="M43" s="31"/>
      <c r="N43" s="31"/>
      <c r="O43" s="1"/>
    </row>
    <row r="44" spans="1:15" x14ac:dyDescent="0.3">
      <c r="B44"/>
      <c r="D44"/>
    </row>
    <row r="47" spans="1:15" x14ac:dyDescent="0.3">
      <c r="C47" s="21"/>
    </row>
    <row r="48" spans="1:15" x14ac:dyDescent="0.3">
      <c r="C48" s="27"/>
    </row>
    <row r="49" spans="3:3" x14ac:dyDescent="0.3">
      <c r="C49" s="27"/>
    </row>
    <row r="50" spans="3:3" x14ac:dyDescent="0.3">
      <c r="C50" s="27"/>
    </row>
    <row r="51" spans="3:3" x14ac:dyDescent="0.3">
      <c r="C51" s="27"/>
    </row>
  </sheetData>
  <mergeCells count="18">
    <mergeCell ref="I15:K15"/>
    <mergeCell ref="I24:K24"/>
    <mergeCell ref="B15:G15"/>
    <mergeCell ref="B17:B18"/>
    <mergeCell ref="I2:K4"/>
    <mergeCell ref="I6:K6"/>
    <mergeCell ref="B2:B5"/>
    <mergeCell ref="C2:C5"/>
    <mergeCell ref="D2:D4"/>
    <mergeCell ref="E2:E4"/>
    <mergeCell ref="B6:G6"/>
    <mergeCell ref="F2:G4"/>
    <mergeCell ref="I37:K37"/>
    <mergeCell ref="B37:G37"/>
    <mergeCell ref="B40:B41"/>
    <mergeCell ref="B24:G24"/>
    <mergeCell ref="I30:K30"/>
    <mergeCell ref="B30:G30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AA1AD-F28A-4FB6-905B-8D7F1EBDD271}">
  <sheetPr>
    <pageSetUpPr fitToPage="1"/>
  </sheetPr>
  <dimension ref="A2:R55"/>
  <sheetViews>
    <sheetView topLeftCell="A7" workbookViewId="0">
      <selection activeCell="B11" sqref="B11:D11"/>
    </sheetView>
  </sheetViews>
  <sheetFormatPr defaultColWidth="8.77734375" defaultRowHeight="14.4" x14ac:dyDescent="0.3"/>
  <cols>
    <col min="1" max="1" width="4.33203125" style="23" customWidth="1"/>
    <col min="2" max="2" width="18" style="21" customWidth="1"/>
    <col min="3" max="3" width="39.33203125" customWidth="1"/>
    <col min="4" max="4" width="15.77734375" style="48" customWidth="1"/>
    <col min="5" max="5" width="2.77734375" customWidth="1"/>
    <col min="6" max="6" width="9.33203125" customWidth="1"/>
    <col min="7" max="7" width="10.21875" customWidth="1"/>
    <col min="8" max="8" width="10.6640625" customWidth="1"/>
    <col min="9" max="9" width="2.77734375" customWidth="1"/>
  </cols>
  <sheetData>
    <row r="2" spans="1:18" x14ac:dyDescent="0.3">
      <c r="B2" s="100" t="s">
        <v>65</v>
      </c>
      <c r="C2" s="99" t="s">
        <v>89</v>
      </c>
    </row>
    <row r="3" spans="1:18" x14ac:dyDescent="0.3">
      <c r="B3" s="100"/>
      <c r="C3" s="99" t="s">
        <v>78</v>
      </c>
    </row>
    <row r="4" spans="1:18" ht="15" thickBot="1" x14ac:dyDescent="0.35">
      <c r="A4" s="164"/>
      <c r="B4" s="20"/>
      <c r="C4" s="1"/>
    </row>
    <row r="5" spans="1:18" ht="15" thickBot="1" x14ac:dyDescent="0.35">
      <c r="A5" s="164"/>
      <c r="B5" s="20"/>
      <c r="C5" s="93" t="s">
        <v>87</v>
      </c>
      <c r="D5" s="77"/>
    </row>
    <row r="6" spans="1:18" ht="15" customHeight="1" thickBot="1" x14ac:dyDescent="0.35">
      <c r="A6" s="165"/>
      <c r="B6" s="20"/>
      <c r="C6" s="1"/>
      <c r="D6" s="47"/>
    </row>
    <row r="7" spans="1:18" s="18" customFormat="1" ht="19.95" customHeight="1" thickBot="1" x14ac:dyDescent="0.35">
      <c r="A7" s="166"/>
      <c r="B7" s="200" t="s">
        <v>0</v>
      </c>
      <c r="C7" s="201" t="s">
        <v>1</v>
      </c>
      <c r="D7" s="226" t="s">
        <v>47</v>
      </c>
      <c r="E7" s="52"/>
      <c r="F7" s="190" t="s">
        <v>43</v>
      </c>
      <c r="G7" s="191"/>
      <c r="H7" s="192"/>
      <c r="I7" s="15"/>
      <c r="J7" s="216" t="s">
        <v>58</v>
      </c>
      <c r="K7" s="217"/>
      <c r="L7" s="217"/>
      <c r="M7" s="217"/>
      <c r="N7" s="217"/>
      <c r="O7" s="217"/>
      <c r="P7" s="217"/>
      <c r="Q7" s="217"/>
      <c r="R7" s="218"/>
    </row>
    <row r="8" spans="1:18" ht="19.95" customHeight="1" thickBot="1" x14ac:dyDescent="0.35">
      <c r="A8" s="164"/>
      <c r="B8" s="200"/>
      <c r="C8" s="201"/>
      <c r="D8" s="226"/>
      <c r="E8" s="53"/>
      <c r="F8" s="193"/>
      <c r="G8" s="194"/>
      <c r="H8" s="195"/>
      <c r="J8" s="219"/>
      <c r="K8" s="220"/>
      <c r="L8" s="220"/>
      <c r="M8" s="220"/>
      <c r="N8" s="220"/>
      <c r="O8" s="220"/>
      <c r="P8" s="220"/>
      <c r="Q8" s="220"/>
      <c r="R8" s="221"/>
    </row>
    <row r="9" spans="1:18" ht="19.95" customHeight="1" thickBot="1" x14ac:dyDescent="0.35">
      <c r="A9" s="164"/>
      <c r="B9" s="200"/>
      <c r="C9" s="201"/>
      <c r="D9" s="227"/>
      <c r="E9" s="53"/>
      <c r="F9" s="196"/>
      <c r="G9" s="197"/>
      <c r="H9" s="198"/>
      <c r="J9" s="222"/>
      <c r="K9" s="223"/>
      <c r="L9" s="223"/>
      <c r="M9" s="223"/>
      <c r="N9" s="223"/>
      <c r="O9" s="223"/>
      <c r="P9" s="223"/>
      <c r="Q9" s="223"/>
      <c r="R9" s="224"/>
    </row>
    <row r="10" spans="1:18" ht="75" customHeight="1" thickBot="1" x14ac:dyDescent="0.35">
      <c r="A10" s="164"/>
      <c r="B10" s="200"/>
      <c r="C10" s="201"/>
      <c r="D10" s="115" t="s">
        <v>94</v>
      </c>
      <c r="E10" s="53"/>
      <c r="F10" s="78" t="s">
        <v>28</v>
      </c>
      <c r="G10" s="13" t="s">
        <v>29</v>
      </c>
      <c r="H10" s="14" t="s">
        <v>30</v>
      </c>
    </row>
    <row r="11" spans="1:18" ht="19.95" customHeight="1" thickBot="1" x14ac:dyDescent="0.35">
      <c r="A11" s="164"/>
      <c r="B11" s="206" t="s">
        <v>113</v>
      </c>
      <c r="C11" s="206"/>
      <c r="D11" s="229"/>
      <c r="E11" s="53"/>
      <c r="F11" s="199" t="s">
        <v>113</v>
      </c>
      <c r="G11" s="199"/>
      <c r="H11" s="199"/>
    </row>
    <row r="12" spans="1:18" ht="36" customHeight="1" x14ac:dyDescent="0.3">
      <c r="A12" s="228"/>
      <c r="B12" s="87" t="s">
        <v>114</v>
      </c>
      <c r="C12" s="38" t="s">
        <v>127</v>
      </c>
      <c r="D12" s="155">
        <v>4</v>
      </c>
      <c r="E12" s="53"/>
      <c r="F12" s="64">
        <f>'Assessment_Policy level'!I7</f>
        <v>8</v>
      </c>
      <c r="G12" s="56">
        <f>'Assessment_Policy level'!J7</f>
        <v>6</v>
      </c>
      <c r="H12" s="54">
        <f>'Assessment_Policy level'!K7</f>
        <v>10</v>
      </c>
      <c r="I12" s="1"/>
    </row>
    <row r="13" spans="1:18" ht="36" x14ac:dyDescent="0.3">
      <c r="A13" s="228"/>
      <c r="B13" s="40" t="s">
        <v>115</v>
      </c>
      <c r="C13" s="34" t="s">
        <v>128</v>
      </c>
      <c r="D13" s="156">
        <v>1</v>
      </c>
      <c r="E13" s="53"/>
      <c r="F13" s="64">
        <f>'Assessment_Policy level'!I8</f>
        <v>2</v>
      </c>
      <c r="G13" s="56">
        <f>'Assessment_Policy level'!J8</f>
        <v>6</v>
      </c>
      <c r="H13" s="54">
        <f>'Assessment_Policy level'!K8</f>
        <v>10</v>
      </c>
    </row>
    <row r="14" spans="1:18" ht="24" x14ac:dyDescent="0.3">
      <c r="A14" s="167"/>
      <c r="B14" s="162" t="s">
        <v>59</v>
      </c>
      <c r="C14" s="34" t="s">
        <v>130</v>
      </c>
      <c r="D14" s="156">
        <v>5</v>
      </c>
      <c r="E14" s="53"/>
      <c r="F14" s="64">
        <f>'Assessment_Policy level'!I9</f>
        <v>10</v>
      </c>
      <c r="G14" s="56">
        <f>'Assessment_Policy level'!J9</f>
        <v>6</v>
      </c>
      <c r="H14" s="54">
        <f>'Assessment_Policy level'!K9</f>
        <v>10</v>
      </c>
    </row>
    <row r="15" spans="1:18" ht="36" x14ac:dyDescent="0.3">
      <c r="A15" s="167"/>
      <c r="B15" s="40" t="s">
        <v>136</v>
      </c>
      <c r="C15" s="34" t="s">
        <v>129</v>
      </c>
      <c r="D15" s="156">
        <v>3</v>
      </c>
      <c r="E15" s="53"/>
      <c r="F15" s="64">
        <f>'Assessment_Policy level'!I10</f>
        <v>6</v>
      </c>
      <c r="G15" s="56">
        <f>'Assessment_Policy level'!J10</f>
        <v>6</v>
      </c>
      <c r="H15" s="54">
        <f>'Assessment_Policy level'!K10</f>
        <v>10</v>
      </c>
    </row>
    <row r="16" spans="1:18" ht="36" customHeight="1" x14ac:dyDescent="0.3">
      <c r="A16" s="168"/>
      <c r="B16" s="40" t="s">
        <v>60</v>
      </c>
      <c r="C16" s="37" t="s">
        <v>131</v>
      </c>
      <c r="D16" s="156">
        <v>2</v>
      </c>
      <c r="E16" s="53"/>
      <c r="F16" s="64">
        <f>'Assessment_Policy level'!I11</f>
        <v>6</v>
      </c>
      <c r="G16" s="56">
        <f>'Assessment_Policy level'!J11</f>
        <v>9</v>
      </c>
      <c r="H16" s="54">
        <f>'Assessment_Policy level'!K11</f>
        <v>15</v>
      </c>
    </row>
    <row r="17" spans="1:11" ht="24.6" thickBot="1" x14ac:dyDescent="0.35">
      <c r="A17" s="168"/>
      <c r="B17" s="33" t="s">
        <v>24</v>
      </c>
      <c r="C17" s="41" t="s">
        <v>132</v>
      </c>
      <c r="D17" s="157">
        <v>5</v>
      </c>
      <c r="E17" s="53"/>
      <c r="F17" s="65">
        <f>'Assessment_Policy level'!I12</f>
        <v>10</v>
      </c>
      <c r="G17" s="57">
        <f>'Assessment_Policy level'!J12</f>
        <v>6</v>
      </c>
      <c r="H17" s="55">
        <f>'Assessment_Policy level'!K12</f>
        <v>10</v>
      </c>
    </row>
    <row r="18" spans="1:11" x14ac:dyDescent="0.3">
      <c r="A18" s="164"/>
      <c r="B18" s="1"/>
      <c r="C18" s="1"/>
      <c r="D18" s="139" t="s">
        <v>81</v>
      </c>
      <c r="E18" s="3"/>
      <c r="F18" s="63">
        <f t="shared" ref="F18:G18" si="0">SUM(F12:F17)</f>
        <v>42</v>
      </c>
      <c r="G18" s="59">
        <f t="shared" si="0"/>
        <v>39</v>
      </c>
      <c r="H18" s="60">
        <f>SUM(H12:H17)</f>
        <v>65</v>
      </c>
    </row>
    <row r="19" spans="1:11" ht="15" thickBot="1" x14ac:dyDescent="0.35">
      <c r="A19" s="164"/>
      <c r="B19" s="1"/>
      <c r="C19" s="1"/>
      <c r="D19" s="177" t="s">
        <v>98</v>
      </c>
      <c r="E19" s="3"/>
      <c r="F19" s="67">
        <f>(F18*10)/$H18</f>
        <v>6.4615384615384617</v>
      </c>
      <c r="G19" s="68">
        <f>(G18*10)/$H18</f>
        <v>6</v>
      </c>
      <c r="H19" s="71">
        <f>(H18*10)/$H18</f>
        <v>10</v>
      </c>
      <c r="I19" s="32"/>
      <c r="J19" s="31"/>
      <c r="K19" s="11"/>
    </row>
    <row r="20" spans="1:11" ht="19.95" customHeight="1" thickBot="1" x14ac:dyDescent="0.35">
      <c r="A20" s="164"/>
      <c r="B20" s="213" t="s">
        <v>41</v>
      </c>
      <c r="C20" s="214"/>
      <c r="D20" s="225"/>
      <c r="E20" s="53"/>
      <c r="F20" s="211" t="s">
        <v>41</v>
      </c>
      <c r="G20" s="212"/>
      <c r="H20" s="212"/>
    </row>
    <row r="21" spans="1:11" ht="36" x14ac:dyDescent="0.3">
      <c r="A21" s="168"/>
      <c r="B21" s="161" t="s">
        <v>18</v>
      </c>
      <c r="C21" s="96" t="s">
        <v>137</v>
      </c>
      <c r="D21" s="155">
        <v>4</v>
      </c>
      <c r="E21" s="53"/>
      <c r="F21" s="64">
        <f>'Assessment_Policy level'!I16</f>
        <v>12</v>
      </c>
      <c r="G21" s="56">
        <f>'Assessment_Policy level'!J16</f>
        <v>9</v>
      </c>
      <c r="H21" s="54">
        <f>'Assessment_Policy level'!K16</f>
        <v>15</v>
      </c>
    </row>
    <row r="22" spans="1:11" ht="36" x14ac:dyDescent="0.3">
      <c r="A22" s="228"/>
      <c r="B22" s="215" t="s">
        <v>19</v>
      </c>
      <c r="C22" s="37" t="s">
        <v>138</v>
      </c>
      <c r="D22" s="156">
        <v>4</v>
      </c>
      <c r="E22" s="53"/>
      <c r="F22" s="64">
        <f>'Assessment_Policy level'!I17</f>
        <v>8</v>
      </c>
      <c r="G22" s="56">
        <f>'Assessment_Policy level'!J17</f>
        <v>6</v>
      </c>
      <c r="H22" s="54">
        <f>'Assessment_Policy level'!K17</f>
        <v>10</v>
      </c>
    </row>
    <row r="23" spans="1:11" ht="24" x14ac:dyDescent="0.3">
      <c r="A23" s="228"/>
      <c r="B23" s="215"/>
      <c r="C23" s="37" t="s">
        <v>139</v>
      </c>
      <c r="D23" s="156">
        <v>5</v>
      </c>
      <c r="E23" s="53"/>
      <c r="F23" s="64">
        <f>'Assessment_Policy level'!I18</f>
        <v>5</v>
      </c>
      <c r="G23" s="56">
        <f>'Assessment_Policy level'!J18</f>
        <v>3</v>
      </c>
      <c r="H23" s="54">
        <f>'Assessment_Policy level'!K18</f>
        <v>5</v>
      </c>
    </row>
    <row r="24" spans="1:11" ht="24" customHeight="1" x14ac:dyDescent="0.3">
      <c r="A24" s="168"/>
      <c r="B24" s="162" t="s">
        <v>20</v>
      </c>
      <c r="C24" s="37" t="s">
        <v>140</v>
      </c>
      <c r="D24" s="156">
        <v>5</v>
      </c>
      <c r="E24" s="53"/>
      <c r="F24" s="64">
        <f>'Assessment_Policy level'!I19</f>
        <v>15</v>
      </c>
      <c r="G24" s="56">
        <f>'Assessment_Policy level'!J19</f>
        <v>9</v>
      </c>
      <c r="H24" s="54">
        <f>'Assessment_Policy level'!K19</f>
        <v>15</v>
      </c>
    </row>
    <row r="25" spans="1:11" ht="36" x14ac:dyDescent="0.3">
      <c r="A25" s="168"/>
      <c r="B25" s="162" t="s">
        <v>21</v>
      </c>
      <c r="C25" s="37" t="s">
        <v>141</v>
      </c>
      <c r="D25" s="156">
        <v>5</v>
      </c>
      <c r="E25" s="53"/>
      <c r="F25" s="64">
        <f>'Assessment_Policy level'!I20</f>
        <v>10</v>
      </c>
      <c r="G25" s="56">
        <f>'Assessment_Policy level'!J20</f>
        <v>6</v>
      </c>
      <c r="H25" s="54">
        <f>'Assessment_Policy level'!K20</f>
        <v>10</v>
      </c>
    </row>
    <row r="26" spans="1:11" ht="36.6" thickBot="1" x14ac:dyDescent="0.35">
      <c r="A26" s="169"/>
      <c r="B26" s="44" t="s">
        <v>39</v>
      </c>
      <c r="C26" s="97" t="s">
        <v>142</v>
      </c>
      <c r="D26" s="157">
        <v>1</v>
      </c>
      <c r="E26" s="53"/>
      <c r="F26" s="65">
        <f>'Assessment_Policy level'!I21</f>
        <v>1</v>
      </c>
      <c r="G26" s="57">
        <f>'Assessment_Policy level'!J21</f>
        <v>3</v>
      </c>
      <c r="H26" s="55">
        <f>'Assessment_Policy level'!K21</f>
        <v>5</v>
      </c>
    </row>
    <row r="27" spans="1:11" x14ac:dyDescent="0.3">
      <c r="A27" s="168"/>
      <c r="B27" s="1"/>
      <c r="C27" s="1"/>
      <c r="D27" s="139" t="s">
        <v>81</v>
      </c>
      <c r="E27" s="3"/>
      <c r="F27" s="63">
        <f>SUM(F21:F25)</f>
        <v>50</v>
      </c>
      <c r="G27" s="59">
        <f>SUM(G21:G25)</f>
        <v>33</v>
      </c>
      <c r="H27" s="60">
        <f>SUM(H21:H25)</f>
        <v>55</v>
      </c>
    </row>
    <row r="28" spans="1:11" ht="15" thickBot="1" x14ac:dyDescent="0.35">
      <c r="A28" s="164"/>
      <c r="B28" s="1"/>
      <c r="C28" s="1"/>
      <c r="D28" s="177" t="s">
        <v>98</v>
      </c>
      <c r="E28" s="3"/>
      <c r="F28" s="66">
        <f>(F27*10)/$H27</f>
        <v>9.0909090909090917</v>
      </c>
      <c r="G28" s="69">
        <f>(G27*10)/$H27</f>
        <v>6</v>
      </c>
      <c r="H28" s="70">
        <f>(H27*10)/$H27</f>
        <v>10</v>
      </c>
      <c r="I28" s="12"/>
      <c r="J28" s="31"/>
      <c r="K28" s="11"/>
    </row>
    <row r="29" spans="1:11" ht="19.95" customHeight="1" thickBot="1" x14ac:dyDescent="0.35">
      <c r="A29" s="164"/>
      <c r="B29" s="213" t="s">
        <v>116</v>
      </c>
      <c r="C29" s="214"/>
      <c r="D29" s="225"/>
      <c r="E29" s="53"/>
      <c r="F29" s="211" t="s">
        <v>116</v>
      </c>
      <c r="G29" s="212"/>
      <c r="H29" s="212"/>
    </row>
    <row r="30" spans="1:11" ht="36" x14ac:dyDescent="0.3">
      <c r="A30" s="168"/>
      <c r="B30" s="159" t="s">
        <v>42</v>
      </c>
      <c r="C30" s="38" t="s">
        <v>133</v>
      </c>
      <c r="D30" s="155">
        <v>3</v>
      </c>
      <c r="E30" s="53"/>
      <c r="F30" s="64">
        <f>'Assessment_Policy level'!I25</f>
        <v>9</v>
      </c>
      <c r="G30" s="56">
        <f>'Assessment_Policy level'!J25</f>
        <v>9</v>
      </c>
      <c r="H30" s="54">
        <f>'Assessment_Policy level'!K25</f>
        <v>15</v>
      </c>
    </row>
    <row r="31" spans="1:11" ht="24" x14ac:dyDescent="0.3">
      <c r="A31" s="168"/>
      <c r="B31" s="160" t="s">
        <v>61</v>
      </c>
      <c r="C31" s="34" t="s">
        <v>134</v>
      </c>
      <c r="D31" s="156">
        <v>3</v>
      </c>
      <c r="E31" s="53"/>
      <c r="F31" s="64">
        <f>'Assessment_Policy level'!I26</f>
        <v>9</v>
      </c>
      <c r="G31" s="56">
        <f>'Assessment_Policy level'!J26</f>
        <v>9</v>
      </c>
      <c r="H31" s="54">
        <f>'Assessment_Policy level'!K26</f>
        <v>15</v>
      </c>
    </row>
    <row r="32" spans="1:11" ht="36.6" thickBot="1" x14ac:dyDescent="0.35">
      <c r="A32" s="168"/>
      <c r="B32" s="44" t="s">
        <v>40</v>
      </c>
      <c r="C32" s="41" t="s">
        <v>135</v>
      </c>
      <c r="D32" s="157">
        <v>5</v>
      </c>
      <c r="E32" s="53"/>
      <c r="F32" s="65">
        <f>'Assessment_Policy level'!I27</f>
        <v>10</v>
      </c>
      <c r="G32" s="57">
        <f>'Assessment_Policy level'!J27</f>
        <v>6</v>
      </c>
      <c r="H32" s="55">
        <f>'Assessment_Policy level'!K27</f>
        <v>10</v>
      </c>
    </row>
    <row r="33" spans="1:12" x14ac:dyDescent="0.3">
      <c r="A33" s="164"/>
      <c r="B33" s="1"/>
      <c r="C33" s="1"/>
      <c r="D33" s="139" t="s">
        <v>81</v>
      </c>
      <c r="E33" s="3"/>
      <c r="F33" s="63">
        <f>SUM(F30:F32)</f>
        <v>28</v>
      </c>
      <c r="G33" s="59">
        <f>SUM(G30:G32)</f>
        <v>24</v>
      </c>
      <c r="H33" s="60">
        <f>SUM(H30:H32)</f>
        <v>40</v>
      </c>
    </row>
    <row r="34" spans="1:12" ht="15" thickBot="1" x14ac:dyDescent="0.35">
      <c r="A34" s="164"/>
      <c r="B34" s="1"/>
      <c r="C34" s="1"/>
      <c r="D34" s="177" t="s">
        <v>98</v>
      </c>
      <c r="E34" s="3"/>
      <c r="F34" s="66">
        <f>(F33*10)/$H33</f>
        <v>7</v>
      </c>
      <c r="G34" s="69">
        <f>(G33*10)/$H33</f>
        <v>6</v>
      </c>
      <c r="H34" s="70">
        <f>(H33*10)/$H33</f>
        <v>10</v>
      </c>
      <c r="I34" s="32"/>
      <c r="J34" s="31"/>
      <c r="K34" s="31"/>
      <c r="L34" s="1"/>
    </row>
    <row r="35" spans="1:12" ht="19.95" customHeight="1" thickBot="1" x14ac:dyDescent="0.35">
      <c r="A35" s="164"/>
      <c r="B35" s="182" t="s">
        <v>143</v>
      </c>
      <c r="C35" s="183"/>
      <c r="D35" s="184"/>
      <c r="E35" s="53"/>
      <c r="F35" s="182" t="s">
        <v>143</v>
      </c>
      <c r="G35" s="183"/>
      <c r="H35" s="184"/>
      <c r="J35" s="1"/>
      <c r="K35" s="1"/>
      <c r="L35" s="1"/>
    </row>
    <row r="36" spans="1:12" ht="36" x14ac:dyDescent="0.3">
      <c r="A36" s="164"/>
      <c r="B36" s="49" t="s">
        <v>46</v>
      </c>
      <c r="C36" s="163" t="s">
        <v>144</v>
      </c>
      <c r="D36" s="155">
        <v>5</v>
      </c>
      <c r="E36" s="53"/>
      <c r="F36" s="64">
        <f>'Assessment_Policy level'!I31</f>
        <v>15</v>
      </c>
      <c r="G36" s="56">
        <f>'Assessment_Policy level'!J31</f>
        <v>9</v>
      </c>
      <c r="H36" s="54">
        <f>'Assessment_Policy level'!K31</f>
        <v>15</v>
      </c>
      <c r="J36" s="1"/>
      <c r="K36" s="1"/>
      <c r="L36" s="1"/>
    </row>
    <row r="37" spans="1:12" ht="36" x14ac:dyDescent="0.3">
      <c r="A37" s="164"/>
      <c r="B37" s="29" t="s">
        <v>45</v>
      </c>
      <c r="C37" s="34" t="s">
        <v>145</v>
      </c>
      <c r="D37" s="156">
        <v>4</v>
      </c>
      <c r="E37" s="53"/>
      <c r="F37" s="64">
        <f>'Assessment_Policy level'!I32</f>
        <v>12</v>
      </c>
      <c r="G37" s="56">
        <f>'Assessment_Policy level'!J32</f>
        <v>9</v>
      </c>
      <c r="H37" s="54">
        <f>'Assessment_Policy level'!K32</f>
        <v>15</v>
      </c>
      <c r="J37" s="1"/>
      <c r="K37" s="1"/>
      <c r="L37" s="1"/>
    </row>
    <row r="38" spans="1:12" ht="24" x14ac:dyDescent="0.3">
      <c r="A38" s="164"/>
      <c r="B38" s="29" t="s">
        <v>44</v>
      </c>
      <c r="C38" s="34" t="s">
        <v>146</v>
      </c>
      <c r="D38" s="156">
        <v>5</v>
      </c>
      <c r="E38" s="53"/>
      <c r="F38" s="64">
        <f>'Assessment_Policy level'!I33</f>
        <v>15</v>
      </c>
      <c r="G38" s="56">
        <f>'Assessment_Policy level'!J33</f>
        <v>9</v>
      </c>
      <c r="H38" s="54">
        <f>'Assessment_Policy level'!K33</f>
        <v>15</v>
      </c>
      <c r="J38" s="1"/>
      <c r="K38" s="1"/>
      <c r="L38" s="1"/>
    </row>
    <row r="39" spans="1:12" ht="24.6" thickBot="1" x14ac:dyDescent="0.35">
      <c r="A39" s="164"/>
      <c r="B39" s="30" t="s">
        <v>62</v>
      </c>
      <c r="C39" s="41" t="s">
        <v>147</v>
      </c>
      <c r="D39" s="157">
        <v>4</v>
      </c>
      <c r="E39" s="53"/>
      <c r="F39" s="65">
        <f>'Assessment_Policy level'!I34</f>
        <v>8</v>
      </c>
      <c r="G39" s="57">
        <f>'Assessment_Policy level'!J34</f>
        <v>6</v>
      </c>
      <c r="H39" s="55">
        <f>'Assessment_Policy level'!K34</f>
        <v>10</v>
      </c>
      <c r="J39" s="1"/>
      <c r="K39" s="1"/>
      <c r="L39" s="1"/>
    </row>
    <row r="40" spans="1:12" s="18" customFormat="1" ht="14.4" customHeight="1" x14ac:dyDescent="0.3">
      <c r="A40" s="166"/>
      <c r="B40" s="1"/>
      <c r="C40" s="1"/>
      <c r="D40" s="139" t="s">
        <v>81</v>
      </c>
      <c r="E40" s="16"/>
      <c r="F40" s="62">
        <f t="shared" ref="F40:G40" si="1">SUM(F36:F39)</f>
        <v>50</v>
      </c>
      <c r="G40" s="58">
        <f t="shared" si="1"/>
        <v>33</v>
      </c>
      <c r="H40" s="61">
        <f>SUM(H36:H39)</f>
        <v>55</v>
      </c>
      <c r="J40" s="15"/>
      <c r="K40" s="15"/>
      <c r="L40" s="15"/>
    </row>
    <row r="41" spans="1:12" ht="14.4" customHeight="1" thickBot="1" x14ac:dyDescent="0.35">
      <c r="A41" s="164"/>
      <c r="B41" s="1"/>
      <c r="C41" s="1"/>
      <c r="D41" s="177" t="s">
        <v>98</v>
      </c>
      <c r="E41" s="3"/>
      <c r="F41" s="66">
        <f>(F40*10)/$H40</f>
        <v>9.0909090909090917</v>
      </c>
      <c r="G41" s="69">
        <f>(G40*10)/$H40</f>
        <v>6</v>
      </c>
      <c r="H41" s="70">
        <f>(H40*10)/$H40</f>
        <v>10</v>
      </c>
      <c r="I41" s="32"/>
      <c r="J41" s="31"/>
      <c r="K41" s="31"/>
      <c r="L41" s="1"/>
    </row>
    <row r="42" spans="1:12" ht="19.95" customHeight="1" thickBot="1" x14ac:dyDescent="0.35">
      <c r="A42" s="164"/>
      <c r="B42" s="182" t="s">
        <v>118</v>
      </c>
      <c r="C42" s="183"/>
      <c r="D42" s="184"/>
      <c r="E42" s="53"/>
      <c r="F42" s="182" t="s">
        <v>118</v>
      </c>
      <c r="G42" s="183"/>
      <c r="H42" s="184"/>
      <c r="J42" s="1"/>
      <c r="K42" s="1"/>
      <c r="L42" s="1"/>
    </row>
    <row r="43" spans="1:12" ht="48" x14ac:dyDescent="0.3">
      <c r="A43" s="164"/>
      <c r="B43" s="51" t="s">
        <v>31</v>
      </c>
      <c r="C43" s="163" t="s">
        <v>148</v>
      </c>
      <c r="D43" s="155">
        <v>4</v>
      </c>
      <c r="E43" s="53"/>
      <c r="F43" s="64">
        <f>'Assessment_Policy level'!I38</f>
        <v>12</v>
      </c>
      <c r="G43" s="56">
        <f>'Assessment_Policy level'!J38</f>
        <v>9</v>
      </c>
      <c r="H43" s="54">
        <f>'Assessment_Policy level'!K38</f>
        <v>15</v>
      </c>
      <c r="J43" s="1"/>
      <c r="K43" s="1"/>
      <c r="L43" s="1"/>
    </row>
    <row r="44" spans="1:12" ht="48" x14ac:dyDescent="0.3">
      <c r="A44" s="168"/>
      <c r="B44" s="158" t="s">
        <v>32</v>
      </c>
      <c r="C44" s="34" t="s">
        <v>149</v>
      </c>
      <c r="D44" s="156">
        <v>4</v>
      </c>
      <c r="E44" s="53"/>
      <c r="F44" s="64">
        <f>'Assessment_Policy level'!I39</f>
        <v>12</v>
      </c>
      <c r="G44" s="56">
        <f>'Assessment_Policy level'!J39</f>
        <v>9</v>
      </c>
      <c r="H44" s="54">
        <f>'Assessment_Policy level'!K39</f>
        <v>15</v>
      </c>
      <c r="J44" s="1"/>
      <c r="K44" s="1"/>
      <c r="L44" s="1"/>
    </row>
    <row r="45" spans="1:12" ht="36.6" customHeight="1" x14ac:dyDescent="0.3">
      <c r="A45" s="164"/>
      <c r="B45" s="185" t="s">
        <v>33</v>
      </c>
      <c r="C45" s="34" t="s">
        <v>150</v>
      </c>
      <c r="D45" s="156">
        <v>4</v>
      </c>
      <c r="E45" s="53"/>
      <c r="F45" s="64">
        <f>'Assessment_Policy level'!I40</f>
        <v>8</v>
      </c>
      <c r="G45" s="56">
        <f>'Assessment_Policy level'!J40</f>
        <v>6</v>
      </c>
      <c r="H45" s="54">
        <f>'Assessment_Policy level'!K40</f>
        <v>10</v>
      </c>
      <c r="J45" s="1"/>
      <c r="K45" s="1"/>
      <c r="L45" s="1"/>
    </row>
    <row r="46" spans="1:12" ht="36.6" thickBot="1" x14ac:dyDescent="0.35">
      <c r="A46" s="164"/>
      <c r="B46" s="186"/>
      <c r="C46" s="41" t="s">
        <v>151</v>
      </c>
      <c r="D46" s="157">
        <v>3</v>
      </c>
      <c r="E46" s="53"/>
      <c r="F46" s="65">
        <f>'Assessment_Policy level'!I41</f>
        <v>6</v>
      </c>
      <c r="G46" s="57">
        <f>'Assessment_Policy level'!J41</f>
        <v>6</v>
      </c>
      <c r="H46" s="55">
        <f>'Assessment_Policy level'!K41</f>
        <v>10</v>
      </c>
      <c r="J46" s="1"/>
      <c r="K46" s="1"/>
      <c r="L46" s="1"/>
    </row>
    <row r="47" spans="1:12" ht="14.4" customHeight="1" x14ac:dyDescent="0.3">
      <c r="A47" s="164"/>
      <c r="B47" s="1"/>
      <c r="C47" s="1"/>
      <c r="D47" s="139" t="s">
        <v>81</v>
      </c>
      <c r="E47" s="3"/>
      <c r="F47" s="73">
        <f t="shared" ref="F47:G47" si="2">SUM(F43:F46)</f>
        <v>38</v>
      </c>
      <c r="G47" s="74">
        <f t="shared" si="2"/>
        <v>30</v>
      </c>
      <c r="H47" s="75">
        <f>SUM(H43:H46)</f>
        <v>50</v>
      </c>
      <c r="J47" s="1"/>
      <c r="K47" s="1"/>
      <c r="L47" s="1"/>
    </row>
    <row r="48" spans="1:12" ht="14.4" customHeight="1" thickBot="1" x14ac:dyDescent="0.35">
      <c r="A48" s="164"/>
      <c r="B48" s="1"/>
      <c r="C48" s="1"/>
      <c r="D48" s="177" t="s">
        <v>98</v>
      </c>
      <c r="E48" s="3"/>
      <c r="F48" s="66">
        <f>(F47*10)/$H47</f>
        <v>7.6</v>
      </c>
      <c r="G48" s="72">
        <f>(G47*10)/$H47</f>
        <v>6</v>
      </c>
      <c r="H48" s="76">
        <f>(H47*10)/$H47</f>
        <v>10</v>
      </c>
      <c r="I48" s="32"/>
      <c r="J48" s="31"/>
      <c r="K48" s="31"/>
      <c r="L48" s="1"/>
    </row>
    <row r="51" spans="3:3" x14ac:dyDescent="0.3">
      <c r="C51" s="21"/>
    </row>
    <row r="52" spans="3:3" x14ac:dyDescent="0.3">
      <c r="C52" s="27"/>
    </row>
    <row r="53" spans="3:3" x14ac:dyDescent="0.3">
      <c r="C53" s="27"/>
    </row>
    <row r="54" spans="3:3" x14ac:dyDescent="0.3">
      <c r="C54" s="27"/>
    </row>
    <row r="55" spans="3:3" x14ac:dyDescent="0.3">
      <c r="C55" s="27"/>
    </row>
  </sheetData>
  <sheetProtection selectLockedCells="1"/>
  <mergeCells count="19">
    <mergeCell ref="A22:A23"/>
    <mergeCell ref="B22:B23"/>
    <mergeCell ref="B11:D11"/>
    <mergeCell ref="A12:A13"/>
    <mergeCell ref="B45:B46"/>
    <mergeCell ref="B29:D29"/>
    <mergeCell ref="F29:H29"/>
    <mergeCell ref="B35:D35"/>
    <mergeCell ref="F35:H35"/>
    <mergeCell ref="J7:R9"/>
    <mergeCell ref="B42:D42"/>
    <mergeCell ref="F42:H42"/>
    <mergeCell ref="B20:D20"/>
    <mergeCell ref="F20:H20"/>
    <mergeCell ref="F11:H11"/>
    <mergeCell ref="B7:B10"/>
    <mergeCell ref="C7:C10"/>
    <mergeCell ref="D7:D9"/>
    <mergeCell ref="F7:H9"/>
  </mergeCells>
  <dataValidations count="1">
    <dataValidation type="list" allowBlank="1" showInputMessage="1" showErrorMessage="1" sqref="D12:D17 D21:D26 D30:D32 D36:D39 D43:D46" xr:uid="{19F9D87E-1FFC-49E6-90E7-9BCF15020ACF}">
      <formula1>"-,1,2,3,4,5"</formula1>
    </dataValidation>
  </dataValidations>
  <pageMargins left="0.7" right="0.7" top="0.75" bottom="0.75" header="0.3" footer="0.3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A74E1-51D4-4F61-8C26-D03DA789E01F}">
  <sheetPr>
    <pageSetUpPr fitToPage="1"/>
  </sheetPr>
  <dimension ref="B1:AD59"/>
  <sheetViews>
    <sheetView zoomScaleNormal="100" workbookViewId="0">
      <selection activeCell="F15" sqref="F15"/>
    </sheetView>
  </sheetViews>
  <sheetFormatPr defaultColWidth="8.77734375" defaultRowHeight="14.4" x14ac:dyDescent="0.3"/>
  <cols>
    <col min="1" max="1" width="4.33203125" customWidth="1"/>
    <col min="2" max="2" width="18" style="21" customWidth="1"/>
    <col min="3" max="3" width="39.33203125" customWidth="1"/>
    <col min="4" max="4" width="15.77734375" style="48" customWidth="1"/>
    <col min="5" max="5" width="16.44140625" customWidth="1"/>
    <col min="6" max="6" width="15.33203125" customWidth="1"/>
    <col min="7" max="8" width="10.77734375" customWidth="1"/>
    <col min="9" max="9" width="15.33203125" customWidth="1"/>
    <col min="10" max="11" width="10.77734375" customWidth="1"/>
    <col min="12" max="12" width="15.33203125" customWidth="1"/>
    <col min="13" max="14" width="10.77734375" customWidth="1"/>
    <col min="15" max="15" width="15.33203125" customWidth="1"/>
    <col min="16" max="17" width="10.77734375" customWidth="1"/>
    <col min="18" max="18" width="2.77734375" customWidth="1"/>
    <col min="19" max="19" width="9.109375" customWidth="1"/>
    <col min="22" max="22" width="9.33203125" customWidth="1"/>
  </cols>
  <sheetData>
    <row r="1" spans="2:30" ht="15" customHeight="1" thickBot="1" x14ac:dyDescent="0.35">
      <c r="B1" s="20"/>
      <c r="C1" s="1"/>
      <c r="D1" s="9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30" s="18" customFormat="1" ht="16.5" customHeight="1" thickBot="1" x14ac:dyDescent="0.35">
      <c r="B2" s="200" t="s">
        <v>0</v>
      </c>
      <c r="C2" s="201" t="s">
        <v>1</v>
      </c>
      <c r="D2" s="203" t="s">
        <v>47</v>
      </c>
      <c r="E2" s="207" t="s">
        <v>92</v>
      </c>
      <c r="F2" s="253" t="s">
        <v>27</v>
      </c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16"/>
      <c r="S2" s="246" t="s">
        <v>43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8"/>
    </row>
    <row r="3" spans="2:30" ht="14.25" customHeight="1" thickBot="1" x14ac:dyDescent="0.35">
      <c r="B3" s="200"/>
      <c r="C3" s="201"/>
      <c r="D3" s="243"/>
      <c r="E3" s="208"/>
      <c r="F3" s="249" t="s">
        <v>2</v>
      </c>
      <c r="G3" s="249"/>
      <c r="H3" s="249"/>
      <c r="I3" s="249" t="s">
        <v>3</v>
      </c>
      <c r="J3" s="249"/>
      <c r="K3" s="249"/>
      <c r="L3" s="249" t="s">
        <v>4</v>
      </c>
      <c r="M3" s="249"/>
      <c r="N3" s="249"/>
      <c r="O3" s="249" t="s">
        <v>5</v>
      </c>
      <c r="P3" s="249"/>
      <c r="Q3" s="249"/>
      <c r="S3" s="250" t="s">
        <v>2</v>
      </c>
      <c r="T3" s="251"/>
      <c r="U3" s="252"/>
      <c r="V3" s="250" t="s">
        <v>3</v>
      </c>
      <c r="W3" s="251"/>
      <c r="X3" s="252"/>
      <c r="Y3" s="250" t="s">
        <v>4</v>
      </c>
      <c r="Z3" s="251"/>
      <c r="AA3" s="252"/>
      <c r="AB3" s="250" t="s">
        <v>5</v>
      </c>
      <c r="AC3" s="251"/>
      <c r="AD3" s="252"/>
    </row>
    <row r="4" spans="2:30" ht="60" customHeight="1" thickBot="1" x14ac:dyDescent="0.35">
      <c r="B4" s="200"/>
      <c r="C4" s="201"/>
      <c r="D4" s="243"/>
      <c r="E4" s="208"/>
      <c r="F4" s="232" t="s">
        <v>103</v>
      </c>
      <c r="G4" s="233"/>
      <c r="H4" s="234"/>
      <c r="I4" s="255" t="s">
        <v>67</v>
      </c>
      <c r="J4" s="255"/>
      <c r="K4" s="255"/>
      <c r="L4" s="255" t="s">
        <v>104</v>
      </c>
      <c r="M4" s="255"/>
      <c r="N4" s="255"/>
      <c r="O4" s="256" t="s">
        <v>105</v>
      </c>
      <c r="P4" s="255"/>
      <c r="Q4" s="255"/>
      <c r="S4" s="237" t="s">
        <v>74</v>
      </c>
      <c r="T4" s="238"/>
      <c r="U4" s="239"/>
      <c r="V4" s="237" t="s">
        <v>75</v>
      </c>
      <c r="W4" s="238"/>
      <c r="X4" s="239"/>
      <c r="Y4" s="237" t="s">
        <v>76</v>
      </c>
      <c r="Z4" s="238"/>
      <c r="AA4" s="239"/>
      <c r="AB4" s="237" t="s">
        <v>77</v>
      </c>
      <c r="AC4" s="241"/>
      <c r="AD4" s="242"/>
    </row>
    <row r="5" spans="2:30" ht="37.200000000000003" customHeight="1" thickBot="1" x14ac:dyDescent="0.35">
      <c r="B5" s="200"/>
      <c r="C5" s="201"/>
      <c r="D5" s="244"/>
      <c r="E5" s="210"/>
      <c r="F5" s="80" t="s">
        <v>56</v>
      </c>
      <c r="G5" s="231" t="s">
        <v>84</v>
      </c>
      <c r="H5" s="245"/>
      <c r="I5" s="79" t="s">
        <v>56</v>
      </c>
      <c r="J5" s="231" t="s">
        <v>84</v>
      </c>
      <c r="K5" s="245"/>
      <c r="L5" s="80" t="s">
        <v>56</v>
      </c>
      <c r="M5" s="230" t="s">
        <v>84</v>
      </c>
      <c r="N5" s="231"/>
      <c r="O5" s="80" t="s">
        <v>56</v>
      </c>
      <c r="P5" s="230" t="s">
        <v>84</v>
      </c>
      <c r="Q5" s="231"/>
      <c r="R5" s="53"/>
      <c r="S5" s="240"/>
      <c r="T5" s="238"/>
      <c r="U5" s="239"/>
      <c r="V5" s="240"/>
      <c r="W5" s="238"/>
      <c r="X5" s="239"/>
      <c r="Y5" s="240"/>
      <c r="Z5" s="238"/>
      <c r="AA5" s="239"/>
      <c r="AB5" s="237"/>
      <c r="AC5" s="241"/>
      <c r="AD5" s="242"/>
    </row>
    <row r="6" spans="2:30" ht="84.45" customHeight="1" thickBot="1" x14ac:dyDescent="0.35">
      <c r="B6" s="200"/>
      <c r="C6" s="201"/>
      <c r="D6" s="116" t="s">
        <v>57</v>
      </c>
      <c r="E6" s="7" t="s">
        <v>86</v>
      </c>
      <c r="F6" s="8" t="s">
        <v>102</v>
      </c>
      <c r="G6" s="95" t="s">
        <v>82</v>
      </c>
      <c r="H6" s="10" t="s">
        <v>83</v>
      </c>
      <c r="I6" s="8" t="s">
        <v>102</v>
      </c>
      <c r="J6" s="95" t="s">
        <v>82</v>
      </c>
      <c r="K6" s="10" t="s">
        <v>83</v>
      </c>
      <c r="L6" s="8" t="s">
        <v>102</v>
      </c>
      <c r="M6" s="95" t="s">
        <v>82</v>
      </c>
      <c r="N6" s="10" t="s">
        <v>83</v>
      </c>
      <c r="O6" s="8" t="s">
        <v>102</v>
      </c>
      <c r="P6" s="95" t="s">
        <v>82</v>
      </c>
      <c r="Q6" s="10" t="s">
        <v>83</v>
      </c>
      <c r="S6" s="92" t="s">
        <v>28</v>
      </c>
      <c r="T6" s="13" t="s">
        <v>29</v>
      </c>
      <c r="U6" s="14" t="s">
        <v>30</v>
      </c>
      <c r="V6" s="92" t="s">
        <v>28</v>
      </c>
      <c r="W6" s="13" t="s">
        <v>29</v>
      </c>
      <c r="X6" s="14" t="s">
        <v>30</v>
      </c>
      <c r="Y6" s="92" t="s">
        <v>28</v>
      </c>
      <c r="Z6" s="13" t="s">
        <v>29</v>
      </c>
      <c r="AA6" s="14" t="s">
        <v>30</v>
      </c>
      <c r="AB6" s="92" t="s">
        <v>28</v>
      </c>
      <c r="AC6" s="13" t="s">
        <v>29</v>
      </c>
      <c r="AD6" s="14" t="s">
        <v>30</v>
      </c>
    </row>
    <row r="7" spans="2:30" ht="19.95" customHeight="1" thickBot="1" x14ac:dyDescent="0.35">
      <c r="B7" s="269" t="s">
        <v>6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1"/>
      <c r="S7" s="142"/>
      <c r="T7" s="143"/>
      <c r="U7" s="144"/>
      <c r="V7" s="143"/>
      <c r="W7" s="143"/>
      <c r="X7" s="144"/>
      <c r="Y7" s="143"/>
      <c r="Z7" s="143"/>
      <c r="AA7" s="144"/>
      <c r="AB7" s="143"/>
      <c r="AC7" s="143"/>
      <c r="AD7" s="144"/>
    </row>
    <row r="8" spans="2:30" ht="36" x14ac:dyDescent="0.3">
      <c r="B8" s="260" t="s">
        <v>35</v>
      </c>
      <c r="C8" s="38" t="s">
        <v>36</v>
      </c>
      <c r="D8" s="127">
        <f>'Assessment_node design_Form'!D19</f>
        <v>4</v>
      </c>
      <c r="E8" s="81">
        <v>3</v>
      </c>
      <c r="F8" s="150">
        <v>2</v>
      </c>
      <c r="G8" s="121">
        <v>3</v>
      </c>
      <c r="H8" s="122">
        <v>5</v>
      </c>
      <c r="I8" s="147">
        <v>2</v>
      </c>
      <c r="J8" s="121">
        <v>3</v>
      </c>
      <c r="K8" s="122">
        <v>5</v>
      </c>
      <c r="L8" s="147">
        <v>2</v>
      </c>
      <c r="M8" s="121">
        <v>3</v>
      </c>
      <c r="N8" s="122">
        <v>5</v>
      </c>
      <c r="O8" s="147">
        <v>2</v>
      </c>
      <c r="P8" s="121">
        <v>3</v>
      </c>
      <c r="Q8" s="122">
        <v>5</v>
      </c>
      <c r="R8" s="141"/>
      <c r="S8" s="135">
        <f>IF(F8&gt;1,$D8*$E8*F8,IF($D8&gt;2,$D8*$E8*F8,0))</f>
        <v>24</v>
      </c>
      <c r="T8" s="137">
        <f>3*$E8*F8</f>
        <v>18</v>
      </c>
      <c r="U8" s="138">
        <f>5*$E8*F8</f>
        <v>30</v>
      </c>
      <c r="V8" s="135">
        <f>IF(I8&gt;1,$D8*$E8*I8,IF($D8&gt;2,$D8*$E8*I8,0))</f>
        <v>24</v>
      </c>
      <c r="W8" s="137">
        <f>3*$E8*I8</f>
        <v>18</v>
      </c>
      <c r="X8" s="138">
        <f>5*$E8*I8</f>
        <v>30</v>
      </c>
      <c r="Y8" s="135">
        <f>IF(L8&gt;1,$D8*$E8*L8,IF($D8&gt;2,$D8*$E8*L8,0))</f>
        <v>24</v>
      </c>
      <c r="Z8" s="137">
        <f>3*$E8*L8</f>
        <v>18</v>
      </c>
      <c r="AA8" s="138">
        <f>5*$E8*L8</f>
        <v>30</v>
      </c>
      <c r="AB8" s="135">
        <f>IF(O8&gt;1,$D8*$E8*O8,IF($D8&gt;2,$D8*$E8*O8,0))</f>
        <v>24</v>
      </c>
      <c r="AC8" s="137">
        <f>3*$E8*O8</f>
        <v>18</v>
      </c>
      <c r="AD8" s="138">
        <f>5*$E8*O8</f>
        <v>30</v>
      </c>
    </row>
    <row r="9" spans="2:30" ht="36" x14ac:dyDescent="0.3">
      <c r="B9" s="215"/>
      <c r="C9" s="34" t="s">
        <v>125</v>
      </c>
      <c r="D9" s="118">
        <f>'Assessment_node design_Form'!D20</f>
        <v>4</v>
      </c>
      <c r="E9" s="82">
        <v>2</v>
      </c>
      <c r="F9" s="151">
        <v>2</v>
      </c>
      <c r="G9" s="123">
        <v>3</v>
      </c>
      <c r="H9" s="124">
        <v>5</v>
      </c>
      <c r="I9" s="148">
        <v>2</v>
      </c>
      <c r="J9" s="123">
        <v>3</v>
      </c>
      <c r="K9" s="124">
        <v>5</v>
      </c>
      <c r="L9" s="148">
        <v>1</v>
      </c>
      <c r="M9" s="123">
        <v>3</v>
      </c>
      <c r="N9" s="124">
        <v>5</v>
      </c>
      <c r="O9" s="148">
        <v>1</v>
      </c>
      <c r="P9" s="123">
        <v>3</v>
      </c>
      <c r="Q9" s="124">
        <v>5</v>
      </c>
      <c r="R9" s="141"/>
      <c r="S9" s="64">
        <f>IF(F9&gt;1,$D9*$E9*F9,IF($D9&gt;2,$D9*$E9*F9,0))</f>
        <v>16</v>
      </c>
      <c r="T9" s="90">
        <f t="shared" ref="T9:T13" si="0">3*$E9*F9</f>
        <v>12</v>
      </c>
      <c r="U9" s="91">
        <f t="shared" ref="U9:U13" si="1">5*$E9*F9</f>
        <v>20</v>
      </c>
      <c r="V9" s="64">
        <f>IF(I9&gt;1,$D9*$E9*I9,IF($D9&gt;2,$D9*$E9*I9,0))</f>
        <v>16</v>
      </c>
      <c r="W9" s="90">
        <f t="shared" ref="W9:W13" si="2">3*$E9*I9</f>
        <v>12</v>
      </c>
      <c r="X9" s="91">
        <f t="shared" ref="X9:X13" si="3">5*$E9*I9</f>
        <v>20</v>
      </c>
      <c r="Y9" s="64">
        <f>IF(L9&gt;1,$D9*$E9*L9,IF($D9&gt;2,$D9*$E9*L9,0))</f>
        <v>8</v>
      </c>
      <c r="Z9" s="90">
        <f t="shared" ref="Z9:Z13" si="4">3*$E9*L9</f>
        <v>6</v>
      </c>
      <c r="AA9" s="91">
        <f t="shared" ref="AA9:AA13" si="5">5*$E9*L9</f>
        <v>10</v>
      </c>
      <c r="AB9" s="64">
        <f>IF(O9&gt;1,$D9*$E9*O9,IF($D9&gt;2,$D9*$E9*O9,0))</f>
        <v>8</v>
      </c>
      <c r="AC9" s="90">
        <f t="shared" ref="AC9:AC13" si="6">3*$E9*O9</f>
        <v>6</v>
      </c>
      <c r="AD9" s="91">
        <f t="shared" ref="AD9:AD13" si="7">5*$E9*O9</f>
        <v>10</v>
      </c>
    </row>
    <row r="10" spans="2:30" ht="36" x14ac:dyDescent="0.3">
      <c r="B10" s="180" t="s">
        <v>123</v>
      </c>
      <c r="C10" s="34" t="s">
        <v>126</v>
      </c>
      <c r="D10" s="118">
        <f>'Assessment_node design_Form'!D21</f>
        <v>2</v>
      </c>
      <c r="E10" s="82">
        <v>3</v>
      </c>
      <c r="F10" s="151">
        <v>2</v>
      </c>
      <c r="G10" s="123">
        <v>3</v>
      </c>
      <c r="H10" s="124">
        <v>5</v>
      </c>
      <c r="I10" s="148">
        <v>2</v>
      </c>
      <c r="J10" s="123">
        <v>3</v>
      </c>
      <c r="K10" s="124">
        <v>5</v>
      </c>
      <c r="L10" s="148">
        <v>2</v>
      </c>
      <c r="M10" s="123">
        <v>3</v>
      </c>
      <c r="N10" s="124">
        <v>5</v>
      </c>
      <c r="O10" s="148">
        <v>2</v>
      </c>
      <c r="P10" s="123">
        <v>3</v>
      </c>
      <c r="Q10" s="124">
        <v>5</v>
      </c>
      <c r="R10" s="141"/>
      <c r="S10" s="64">
        <f>IF(F10&gt;1,$D10*$E10*F10,IF($D10&gt;2,$D10*$E10*F10,0))</f>
        <v>12</v>
      </c>
      <c r="T10" s="90">
        <f t="shared" si="0"/>
        <v>18</v>
      </c>
      <c r="U10" s="91">
        <f t="shared" si="1"/>
        <v>30</v>
      </c>
      <c r="V10" s="64">
        <f>IF(I10&gt;1,$D10*$E10*I10,IF($D10&gt;2,$D10*$E10*I10,0))</f>
        <v>12</v>
      </c>
      <c r="W10" s="90">
        <f t="shared" si="2"/>
        <v>18</v>
      </c>
      <c r="X10" s="91">
        <f t="shared" si="3"/>
        <v>30</v>
      </c>
      <c r="Y10" s="64">
        <f>IF(L10&gt;1,$D10*$E10*L10,IF($D10&gt;2,$D10*$E10*L10,0))</f>
        <v>12</v>
      </c>
      <c r="Z10" s="90">
        <f t="shared" si="4"/>
        <v>18</v>
      </c>
      <c r="AA10" s="91">
        <f t="shared" si="5"/>
        <v>30</v>
      </c>
      <c r="AB10" s="64">
        <f>IF(O10&gt;1,$D10*$E10*O10,IF($D10&gt;2,$D10*$E10*O10,0))</f>
        <v>12</v>
      </c>
      <c r="AC10" s="90">
        <f t="shared" si="6"/>
        <v>18</v>
      </c>
      <c r="AD10" s="91">
        <f t="shared" si="7"/>
        <v>30</v>
      </c>
    </row>
    <row r="11" spans="2:30" ht="36" x14ac:dyDescent="0.3">
      <c r="B11" s="215" t="s">
        <v>124</v>
      </c>
      <c r="C11" s="34" t="s">
        <v>49</v>
      </c>
      <c r="D11" s="118">
        <f>'Assessment_node design_Form'!D22</f>
        <v>3</v>
      </c>
      <c r="E11" s="82">
        <v>3</v>
      </c>
      <c r="F11" s="151">
        <v>2</v>
      </c>
      <c r="G11" s="123">
        <v>3</v>
      </c>
      <c r="H11" s="124">
        <v>5</v>
      </c>
      <c r="I11" s="148">
        <v>2</v>
      </c>
      <c r="J11" s="123">
        <v>3</v>
      </c>
      <c r="K11" s="124">
        <v>5</v>
      </c>
      <c r="L11" s="148">
        <v>2</v>
      </c>
      <c r="M11" s="123">
        <v>3</v>
      </c>
      <c r="N11" s="124">
        <v>5</v>
      </c>
      <c r="O11" s="148">
        <v>2</v>
      </c>
      <c r="P11" s="123">
        <v>3</v>
      </c>
      <c r="Q11" s="124">
        <v>5</v>
      </c>
      <c r="R11" s="141"/>
      <c r="S11" s="64">
        <f t="shared" ref="S11:S13" si="8">IF(F11&gt;1,$D11*$E11*F11,IF($D11&gt;2,$D11*$E11*F11,0))</f>
        <v>18</v>
      </c>
      <c r="T11" s="90">
        <f t="shared" si="0"/>
        <v>18</v>
      </c>
      <c r="U11" s="91">
        <f t="shared" si="1"/>
        <v>30</v>
      </c>
      <c r="V11" s="64">
        <f t="shared" ref="V11:V13" si="9">IF(I11&gt;1,$D11*$E11*I11,IF($D11&gt;2,$D11*$E11*I11,0))</f>
        <v>18</v>
      </c>
      <c r="W11" s="90">
        <f t="shared" si="2"/>
        <v>18</v>
      </c>
      <c r="X11" s="91">
        <f t="shared" si="3"/>
        <v>30</v>
      </c>
      <c r="Y11" s="64">
        <f t="shared" ref="Y11:Y13" si="10">IF(L11&gt;1,$D11*$E11*L11,IF($D11&gt;2,$D11*$E11*L11,0))</f>
        <v>18</v>
      </c>
      <c r="Z11" s="90">
        <f t="shared" si="4"/>
        <v>18</v>
      </c>
      <c r="AA11" s="91">
        <f t="shared" si="5"/>
        <v>30</v>
      </c>
      <c r="AB11" s="64">
        <f t="shared" ref="AB11:AB13" si="11">IF(O11&gt;1,$D11*$E11*O11,IF($D11&gt;2,$D11*$E11*O11,0))</f>
        <v>18</v>
      </c>
      <c r="AC11" s="90">
        <f t="shared" si="6"/>
        <v>18</v>
      </c>
      <c r="AD11" s="91">
        <f t="shared" si="7"/>
        <v>30</v>
      </c>
    </row>
    <row r="12" spans="2:30" ht="24" x14ac:dyDescent="0.3">
      <c r="B12" s="215"/>
      <c r="C12" s="34" t="s">
        <v>15</v>
      </c>
      <c r="D12" s="118">
        <f>'Assessment_node design_Form'!D23</f>
        <v>5</v>
      </c>
      <c r="E12" s="82">
        <v>2</v>
      </c>
      <c r="F12" s="151">
        <v>2</v>
      </c>
      <c r="G12" s="123">
        <v>3</v>
      </c>
      <c r="H12" s="124">
        <v>5</v>
      </c>
      <c r="I12" s="148">
        <v>2</v>
      </c>
      <c r="J12" s="123">
        <v>3</v>
      </c>
      <c r="K12" s="124">
        <v>5</v>
      </c>
      <c r="L12" s="148">
        <v>1</v>
      </c>
      <c r="M12" s="123">
        <v>3</v>
      </c>
      <c r="N12" s="124">
        <v>5</v>
      </c>
      <c r="O12" s="148">
        <v>1</v>
      </c>
      <c r="P12" s="123">
        <v>3</v>
      </c>
      <c r="Q12" s="124">
        <v>5</v>
      </c>
      <c r="R12" s="141"/>
      <c r="S12" s="64">
        <f t="shared" si="8"/>
        <v>20</v>
      </c>
      <c r="T12" s="90">
        <f t="shared" si="0"/>
        <v>12</v>
      </c>
      <c r="U12" s="91">
        <f t="shared" si="1"/>
        <v>20</v>
      </c>
      <c r="V12" s="64">
        <f t="shared" si="9"/>
        <v>20</v>
      </c>
      <c r="W12" s="90">
        <f t="shared" si="2"/>
        <v>12</v>
      </c>
      <c r="X12" s="91">
        <f t="shared" si="3"/>
        <v>20</v>
      </c>
      <c r="Y12" s="64">
        <f t="shared" si="10"/>
        <v>10</v>
      </c>
      <c r="Z12" s="90">
        <f t="shared" si="4"/>
        <v>6</v>
      </c>
      <c r="AA12" s="91">
        <f t="shared" si="5"/>
        <v>10</v>
      </c>
      <c r="AB12" s="64">
        <f t="shared" si="11"/>
        <v>10</v>
      </c>
      <c r="AC12" s="90">
        <f t="shared" si="6"/>
        <v>6</v>
      </c>
      <c r="AD12" s="91">
        <f t="shared" si="7"/>
        <v>10</v>
      </c>
    </row>
    <row r="13" spans="2:30" ht="36.6" thickBot="1" x14ac:dyDescent="0.35">
      <c r="B13" s="44" t="s">
        <v>16</v>
      </c>
      <c r="C13" s="41" t="s">
        <v>17</v>
      </c>
      <c r="D13" s="119">
        <f>'Assessment_node design_Form'!D24</f>
        <v>2</v>
      </c>
      <c r="E13" s="83">
        <v>1</v>
      </c>
      <c r="F13" s="152">
        <v>2</v>
      </c>
      <c r="G13" s="125">
        <v>3</v>
      </c>
      <c r="H13" s="126">
        <v>5</v>
      </c>
      <c r="I13" s="149">
        <v>2</v>
      </c>
      <c r="J13" s="125">
        <v>3</v>
      </c>
      <c r="K13" s="126">
        <v>5</v>
      </c>
      <c r="L13" s="149">
        <v>1</v>
      </c>
      <c r="M13" s="125">
        <v>3</v>
      </c>
      <c r="N13" s="126">
        <v>5</v>
      </c>
      <c r="O13" s="149">
        <v>1</v>
      </c>
      <c r="P13" s="125">
        <v>3</v>
      </c>
      <c r="Q13" s="126">
        <v>5</v>
      </c>
      <c r="R13" s="141"/>
      <c r="S13" s="136">
        <f t="shared" si="8"/>
        <v>4</v>
      </c>
      <c r="T13" s="57">
        <f t="shared" si="0"/>
        <v>6</v>
      </c>
      <c r="U13" s="55">
        <f t="shared" si="1"/>
        <v>10</v>
      </c>
      <c r="V13" s="136">
        <f t="shared" si="9"/>
        <v>4</v>
      </c>
      <c r="W13" s="57">
        <f t="shared" si="2"/>
        <v>6</v>
      </c>
      <c r="X13" s="55">
        <f t="shared" si="3"/>
        <v>10</v>
      </c>
      <c r="Y13" s="136">
        <f t="shared" si="10"/>
        <v>0</v>
      </c>
      <c r="Z13" s="57">
        <f t="shared" si="4"/>
        <v>3</v>
      </c>
      <c r="AA13" s="55">
        <f t="shared" si="5"/>
        <v>5</v>
      </c>
      <c r="AB13" s="136">
        <f t="shared" si="11"/>
        <v>0</v>
      </c>
      <c r="AC13" s="57">
        <f t="shared" si="6"/>
        <v>3</v>
      </c>
      <c r="AD13" s="55">
        <f t="shared" si="7"/>
        <v>5</v>
      </c>
    </row>
    <row r="14" spans="2:30" x14ac:dyDescent="0.3">
      <c r="B1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 t="s">
        <v>81</v>
      </c>
      <c r="R14" s="3"/>
      <c r="S14" s="88">
        <f t="shared" ref="S14:AB14" si="12">SUM(S8:S13)</f>
        <v>94</v>
      </c>
      <c r="T14" s="59">
        <f>SUMIF(S8:S13,"&gt;0",T8:T13)</f>
        <v>84</v>
      </c>
      <c r="U14" s="60">
        <f>SUMIF(S8:S13,"&gt;0",U8:U13)</f>
        <v>140</v>
      </c>
      <c r="V14" s="88">
        <f t="shared" si="12"/>
        <v>94</v>
      </c>
      <c r="W14" s="59">
        <f>SUMIF(V8:V13,"&gt;0",W8:W13)</f>
        <v>84</v>
      </c>
      <c r="X14" s="60">
        <f>SUMIF(V8:V13,"&gt;0",X8:X13)</f>
        <v>140</v>
      </c>
      <c r="Y14" s="88">
        <f>SUM(Y8:Y13)</f>
        <v>72</v>
      </c>
      <c r="Z14" s="59">
        <f>SUMIF(Y8:Y13,"&gt;0",Z8:Z13)</f>
        <v>66</v>
      </c>
      <c r="AA14" s="60">
        <f>SUMIF(Y8:Y13,"&gt;0",AA8:AA13)</f>
        <v>110</v>
      </c>
      <c r="AB14" s="88">
        <f t="shared" si="12"/>
        <v>72</v>
      </c>
      <c r="AC14" s="59">
        <f>SUMIF(AB8:AB13,"&gt;0",AC8:AC13)</f>
        <v>66</v>
      </c>
      <c r="AD14" s="60">
        <f>SUMIF(AB8:AB13,"&gt;0",AD8:AD13)</f>
        <v>110</v>
      </c>
    </row>
    <row r="15" spans="2:30" ht="15" thickBot="1" x14ac:dyDescent="0.35">
      <c r="B15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77" t="s">
        <v>98</v>
      </c>
      <c r="R15" s="3"/>
      <c r="S15" s="89">
        <f>(S14*10)/U14</f>
        <v>6.7142857142857144</v>
      </c>
      <c r="T15" s="69">
        <f>(T14*10)/U14</f>
        <v>6</v>
      </c>
      <c r="U15" s="70">
        <v>10</v>
      </c>
      <c r="V15" s="89">
        <f>(V14*10)/X14</f>
        <v>6.7142857142857144</v>
      </c>
      <c r="W15" s="69">
        <f>(W14*10)/X14</f>
        <v>6</v>
      </c>
      <c r="X15" s="70">
        <v>10</v>
      </c>
      <c r="Y15" s="89">
        <f>(Y14*10)/AA14</f>
        <v>6.5454545454545459</v>
      </c>
      <c r="Z15" s="69">
        <f>(Z14*10)/AA14</f>
        <v>6</v>
      </c>
      <c r="AA15" s="70">
        <v>10</v>
      </c>
      <c r="AB15" s="89">
        <f>(AB14*10)/AD14</f>
        <v>6.5454545454545459</v>
      </c>
      <c r="AC15" s="69">
        <f>(AC14*10)/AD14</f>
        <v>6</v>
      </c>
      <c r="AD15" s="70">
        <v>10</v>
      </c>
    </row>
    <row r="16" spans="2:30" ht="19.95" customHeight="1" thickBot="1" x14ac:dyDescent="0.35">
      <c r="B16" s="272" t="s">
        <v>8</v>
      </c>
      <c r="C16" s="273"/>
      <c r="D16" s="273"/>
      <c r="E16" s="273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1"/>
      <c r="R16" s="53"/>
      <c r="S16" s="5"/>
      <c r="T16" s="5"/>
      <c r="U16" s="6"/>
      <c r="V16" s="5"/>
      <c r="W16" s="5"/>
      <c r="X16" s="6"/>
      <c r="Y16" s="5"/>
      <c r="Z16" s="5"/>
      <c r="AA16" s="6"/>
      <c r="AB16" s="5"/>
      <c r="AC16" s="5"/>
      <c r="AD16" s="6"/>
    </row>
    <row r="17" spans="2:30" ht="48" x14ac:dyDescent="0.3">
      <c r="B17" s="260" t="s">
        <v>25</v>
      </c>
      <c r="C17" s="96" t="s">
        <v>93</v>
      </c>
      <c r="D17" s="127">
        <f>'Assessment_node design_Form'!D28</f>
        <v>5</v>
      </c>
      <c r="E17" s="84">
        <v>3</v>
      </c>
      <c r="F17" s="150">
        <v>2</v>
      </c>
      <c r="G17" s="121">
        <v>3</v>
      </c>
      <c r="H17" s="122">
        <v>5</v>
      </c>
      <c r="I17" s="147">
        <v>2</v>
      </c>
      <c r="J17" s="121">
        <v>3</v>
      </c>
      <c r="K17" s="122">
        <v>5</v>
      </c>
      <c r="L17" s="147">
        <v>2</v>
      </c>
      <c r="M17" s="121">
        <v>3</v>
      </c>
      <c r="N17" s="122">
        <v>5</v>
      </c>
      <c r="O17" s="147">
        <v>2</v>
      </c>
      <c r="P17" s="121">
        <v>3</v>
      </c>
      <c r="Q17" s="122">
        <v>5</v>
      </c>
      <c r="R17" s="53"/>
      <c r="S17" s="135">
        <f>IF(F17&gt;1,$D17*$E17*F17,IF($D17&gt;2,$D17*$E17*F17,0))</f>
        <v>30</v>
      </c>
      <c r="T17" s="137">
        <f>3*$E17*F17</f>
        <v>18</v>
      </c>
      <c r="U17" s="138">
        <f>5*$E17*F17</f>
        <v>30</v>
      </c>
      <c r="V17" s="135">
        <f>IF(I17&gt;1,$D17*$E17*I17,IF($D17&gt;2,$D17*$E17*I17,0))</f>
        <v>30</v>
      </c>
      <c r="W17" s="137">
        <f>3*$E17*I17</f>
        <v>18</v>
      </c>
      <c r="X17" s="138">
        <f>5*$E17*I17</f>
        <v>30</v>
      </c>
      <c r="Y17" s="135">
        <f>IF(L17&gt;1,$D17*$E17*L17,IF($D17&gt;2,$D17*$E17*L17,0))</f>
        <v>30</v>
      </c>
      <c r="Z17" s="137">
        <f>3*$E17*L17</f>
        <v>18</v>
      </c>
      <c r="AA17" s="138">
        <f>5*$E17*L17</f>
        <v>30</v>
      </c>
      <c r="AB17" s="135">
        <f>IF(O17&gt;1,$D17*$E17*O17,IF($D17&gt;2,$D17*$E17*O17,0))</f>
        <v>30</v>
      </c>
      <c r="AC17" s="137">
        <f>3*$E17*O17</f>
        <v>18</v>
      </c>
      <c r="AD17" s="138">
        <f>5*$E17*O17</f>
        <v>30</v>
      </c>
    </row>
    <row r="18" spans="2:30" ht="36" x14ac:dyDescent="0.3">
      <c r="B18" s="215"/>
      <c r="C18" s="37" t="s">
        <v>106</v>
      </c>
      <c r="D18" s="118">
        <f>'Assessment_node design_Form'!D29</f>
        <v>1</v>
      </c>
      <c r="E18" s="85">
        <v>2</v>
      </c>
      <c r="F18" s="151">
        <v>2</v>
      </c>
      <c r="G18" s="123">
        <v>3</v>
      </c>
      <c r="H18" s="124">
        <v>5</v>
      </c>
      <c r="I18" s="148">
        <v>2</v>
      </c>
      <c r="J18" s="123">
        <v>3</v>
      </c>
      <c r="K18" s="124">
        <v>5</v>
      </c>
      <c r="L18" s="148">
        <v>0.5</v>
      </c>
      <c r="M18" s="123">
        <v>3</v>
      </c>
      <c r="N18" s="124">
        <v>5</v>
      </c>
      <c r="O18" s="148">
        <v>0.5</v>
      </c>
      <c r="P18" s="123">
        <v>3</v>
      </c>
      <c r="Q18" s="124">
        <v>5</v>
      </c>
      <c r="R18" s="53"/>
      <c r="S18" s="64">
        <f>IF(F18&gt;1,$D18*$E18*F18,IF($D18&gt;2,$D18*$E18*F18,0))</f>
        <v>4</v>
      </c>
      <c r="T18" s="90">
        <f t="shared" ref="T18:T21" si="13">3*$E18*F18</f>
        <v>12</v>
      </c>
      <c r="U18" s="91">
        <f t="shared" ref="U18:U21" si="14">5*$E18*F18</f>
        <v>20</v>
      </c>
      <c r="V18" s="64">
        <f>IF(I18&gt;1,$D18*$E18*I18,IF($D18&gt;2,$D18*$E18*I18,0))</f>
        <v>4</v>
      </c>
      <c r="W18" s="90">
        <f t="shared" ref="W18:W21" si="15">3*$E18*I18</f>
        <v>12</v>
      </c>
      <c r="X18" s="91">
        <f t="shared" ref="X18:X21" si="16">5*$E18*I18</f>
        <v>20</v>
      </c>
      <c r="Y18" s="64">
        <f>IF(L18&gt;1,$D18*$E18*L18,IF($D18&gt;2,$D18*$E18*L18,0))</f>
        <v>0</v>
      </c>
      <c r="Z18" s="90">
        <f t="shared" ref="Z18:Z21" si="17">3*$E18*L18</f>
        <v>3</v>
      </c>
      <c r="AA18" s="91">
        <f t="shared" ref="AA18:AA21" si="18">5*$E18*L18</f>
        <v>5</v>
      </c>
      <c r="AB18" s="64">
        <f>IF(O18&gt;1,$D18*$E18*O18,IF($D18&gt;2,$D18*$E18*O18,0))</f>
        <v>0</v>
      </c>
      <c r="AC18" s="90">
        <f t="shared" ref="AC18:AC21" si="19">3*$E18*O18</f>
        <v>3</v>
      </c>
      <c r="AD18" s="91">
        <f t="shared" ref="AD18:AD21" si="20">5*$E18*O18</f>
        <v>5</v>
      </c>
    </row>
    <row r="19" spans="2:30" ht="48" x14ac:dyDescent="0.3">
      <c r="B19" s="40" t="s">
        <v>26</v>
      </c>
      <c r="C19" s="37" t="s">
        <v>107</v>
      </c>
      <c r="D19" s="118">
        <f>'Assessment_node design_Form'!D30</f>
        <v>3</v>
      </c>
      <c r="E19" s="85">
        <v>1</v>
      </c>
      <c r="F19" s="151">
        <v>2</v>
      </c>
      <c r="G19" s="123">
        <v>3</v>
      </c>
      <c r="H19" s="124">
        <v>5</v>
      </c>
      <c r="I19" s="148">
        <v>2</v>
      </c>
      <c r="J19" s="123">
        <v>3</v>
      </c>
      <c r="K19" s="124">
        <v>5</v>
      </c>
      <c r="L19" s="148">
        <v>2</v>
      </c>
      <c r="M19" s="123">
        <v>3</v>
      </c>
      <c r="N19" s="124">
        <v>5</v>
      </c>
      <c r="O19" s="148">
        <v>1</v>
      </c>
      <c r="P19" s="123">
        <v>3</v>
      </c>
      <c r="Q19" s="124">
        <v>5</v>
      </c>
      <c r="R19" s="53"/>
      <c r="S19" s="64">
        <f>IF(F19&gt;1,$D19*$E19*F19,IF($D19&gt;2,$D19*$E19*F19,0))</f>
        <v>6</v>
      </c>
      <c r="T19" s="90">
        <f t="shared" si="13"/>
        <v>6</v>
      </c>
      <c r="U19" s="91">
        <f t="shared" si="14"/>
        <v>10</v>
      </c>
      <c r="V19" s="64">
        <f>IF(I19&gt;1,$D19*$E19*I19,IF($D19&gt;2,$D19*$E19*I19,0))</f>
        <v>6</v>
      </c>
      <c r="W19" s="90">
        <f t="shared" si="15"/>
        <v>6</v>
      </c>
      <c r="X19" s="91">
        <f t="shared" si="16"/>
        <v>10</v>
      </c>
      <c r="Y19" s="64">
        <f>IF(L19&gt;1,$D19*$E19*L19,IF($D19&gt;2,$D19*$E19*L19,0))</f>
        <v>6</v>
      </c>
      <c r="Z19" s="90">
        <f t="shared" si="17"/>
        <v>6</v>
      </c>
      <c r="AA19" s="91">
        <f t="shared" si="18"/>
        <v>10</v>
      </c>
      <c r="AB19" s="64">
        <f>IF(O19&gt;1,$D19*$E19*O19,IF($D19&gt;2,$D19*$E19*O19,0))</f>
        <v>3</v>
      </c>
      <c r="AC19" s="90">
        <f t="shared" si="19"/>
        <v>3</v>
      </c>
      <c r="AD19" s="91">
        <f t="shared" si="20"/>
        <v>5</v>
      </c>
    </row>
    <row r="20" spans="2:30" ht="19.95" customHeight="1" x14ac:dyDescent="0.3">
      <c r="B20" s="215" t="s">
        <v>64</v>
      </c>
      <c r="C20" s="34" t="s">
        <v>14</v>
      </c>
      <c r="D20" s="118">
        <f>'Assessment_node design_Form'!D31</f>
        <v>1</v>
      </c>
      <c r="E20" s="85">
        <v>2</v>
      </c>
      <c r="F20" s="151">
        <v>2</v>
      </c>
      <c r="G20" s="123">
        <v>3</v>
      </c>
      <c r="H20" s="124">
        <v>5</v>
      </c>
      <c r="I20" s="148">
        <v>2</v>
      </c>
      <c r="J20" s="123">
        <v>3</v>
      </c>
      <c r="K20" s="124">
        <v>5</v>
      </c>
      <c r="L20" s="148">
        <v>2</v>
      </c>
      <c r="M20" s="123">
        <v>3</v>
      </c>
      <c r="N20" s="124">
        <v>5</v>
      </c>
      <c r="O20" s="148">
        <v>1</v>
      </c>
      <c r="P20" s="123">
        <v>3</v>
      </c>
      <c r="Q20" s="124">
        <v>5</v>
      </c>
      <c r="R20" s="53"/>
      <c r="S20" s="64">
        <f t="shared" ref="S20:S27" si="21">IF(F20&gt;1,$D20*$E20*F20,IF($D20&gt;2,$D20*$E20*F20,0))</f>
        <v>4</v>
      </c>
      <c r="T20" s="90">
        <f t="shared" si="13"/>
        <v>12</v>
      </c>
      <c r="U20" s="91">
        <f t="shared" si="14"/>
        <v>20</v>
      </c>
      <c r="V20" s="64">
        <f t="shared" ref="V20:V27" si="22">IF(I20&gt;1,$D20*$E20*I20,IF($D20&gt;2,$D20*$E20*I20,0))</f>
        <v>4</v>
      </c>
      <c r="W20" s="90">
        <f t="shared" si="15"/>
        <v>12</v>
      </c>
      <c r="X20" s="91">
        <f t="shared" si="16"/>
        <v>20</v>
      </c>
      <c r="Y20" s="64">
        <f t="shared" ref="Y20:Y27" si="23">IF(L20&gt;1,$D20*$E20*L20,IF($D20&gt;2,$D20*$E20*L20,0))</f>
        <v>4</v>
      </c>
      <c r="Z20" s="90">
        <f t="shared" si="17"/>
        <v>12</v>
      </c>
      <c r="AA20" s="91">
        <f t="shared" si="18"/>
        <v>20</v>
      </c>
      <c r="AB20" s="64">
        <f t="shared" ref="AB20:AB22" si="24">IF(O20&gt;1,$D20*$E20*O20,IF($D20&gt;2,$D20*$E20*O20,0))</f>
        <v>0</v>
      </c>
      <c r="AC20" s="90">
        <f t="shared" si="19"/>
        <v>6</v>
      </c>
      <c r="AD20" s="91">
        <f t="shared" si="20"/>
        <v>10</v>
      </c>
    </row>
    <row r="21" spans="2:30" ht="24" x14ac:dyDescent="0.3">
      <c r="B21" s="215"/>
      <c r="C21" s="34" t="s">
        <v>34</v>
      </c>
      <c r="D21" s="118">
        <f>'Assessment_node design_Form'!D32</f>
        <v>5</v>
      </c>
      <c r="E21" s="85">
        <v>2</v>
      </c>
      <c r="F21" s="151">
        <v>2</v>
      </c>
      <c r="G21" s="123">
        <v>3</v>
      </c>
      <c r="H21" s="124">
        <v>5</v>
      </c>
      <c r="I21" s="148">
        <v>2</v>
      </c>
      <c r="J21" s="123">
        <v>3</v>
      </c>
      <c r="K21" s="124">
        <v>5</v>
      </c>
      <c r="L21" s="148">
        <v>1</v>
      </c>
      <c r="M21" s="123">
        <v>3</v>
      </c>
      <c r="N21" s="124">
        <v>5</v>
      </c>
      <c r="O21" s="148">
        <v>2</v>
      </c>
      <c r="P21" s="123">
        <v>3</v>
      </c>
      <c r="Q21" s="124">
        <v>5</v>
      </c>
      <c r="R21" s="53"/>
      <c r="S21" s="64">
        <f t="shared" si="21"/>
        <v>20</v>
      </c>
      <c r="T21" s="90">
        <f t="shared" si="13"/>
        <v>12</v>
      </c>
      <c r="U21" s="91">
        <f t="shared" si="14"/>
        <v>20</v>
      </c>
      <c r="V21" s="64">
        <f t="shared" si="22"/>
        <v>20</v>
      </c>
      <c r="W21" s="90">
        <f t="shared" si="15"/>
        <v>12</v>
      </c>
      <c r="X21" s="91">
        <f t="shared" si="16"/>
        <v>20</v>
      </c>
      <c r="Y21" s="64">
        <f t="shared" si="23"/>
        <v>10</v>
      </c>
      <c r="Z21" s="90">
        <f t="shared" si="17"/>
        <v>6</v>
      </c>
      <c r="AA21" s="91">
        <f t="shared" si="18"/>
        <v>10</v>
      </c>
      <c r="AB21" s="64">
        <f t="shared" si="24"/>
        <v>20</v>
      </c>
      <c r="AC21" s="90">
        <f t="shared" si="19"/>
        <v>12</v>
      </c>
      <c r="AD21" s="91">
        <f t="shared" si="20"/>
        <v>20</v>
      </c>
    </row>
    <row r="22" spans="2:30" ht="19.95" customHeight="1" x14ac:dyDescent="0.3">
      <c r="B22" s="215"/>
      <c r="C22" s="34" t="s">
        <v>108</v>
      </c>
      <c r="D22" s="118">
        <f>'Assessment_node design_Form'!D33</f>
        <v>5</v>
      </c>
      <c r="E22" s="82">
        <v>2</v>
      </c>
      <c r="F22" s="151">
        <v>2</v>
      </c>
      <c r="G22" s="123">
        <v>3</v>
      </c>
      <c r="H22" s="124">
        <v>5</v>
      </c>
      <c r="I22" s="148">
        <v>2</v>
      </c>
      <c r="J22" s="123">
        <v>3</v>
      </c>
      <c r="K22" s="124">
        <v>5</v>
      </c>
      <c r="L22" s="148">
        <v>1</v>
      </c>
      <c r="M22" s="123">
        <v>3</v>
      </c>
      <c r="N22" s="124">
        <v>5</v>
      </c>
      <c r="O22" s="148">
        <v>2</v>
      </c>
      <c r="P22" s="123">
        <v>3</v>
      </c>
      <c r="Q22" s="124">
        <v>5</v>
      </c>
      <c r="R22" s="53"/>
      <c r="S22" s="64">
        <f t="shared" si="21"/>
        <v>20</v>
      </c>
      <c r="T22" s="90">
        <f t="shared" ref="T22:T27" si="25">3*$E22*F22</f>
        <v>12</v>
      </c>
      <c r="U22" s="91">
        <f t="shared" ref="U22:U27" si="26">5*$E22*F22</f>
        <v>20</v>
      </c>
      <c r="V22" s="64">
        <f t="shared" si="22"/>
        <v>20</v>
      </c>
      <c r="W22" s="90">
        <f t="shared" ref="W22:W27" si="27">3*$E22*I22</f>
        <v>12</v>
      </c>
      <c r="X22" s="91">
        <f t="shared" ref="X22:X27" si="28">5*$E22*I22</f>
        <v>20</v>
      </c>
      <c r="Y22" s="64">
        <f t="shared" si="23"/>
        <v>10</v>
      </c>
      <c r="Z22" s="90">
        <f t="shared" ref="Z22:Z27" si="29">3*$E22*L22</f>
        <v>6</v>
      </c>
      <c r="AA22" s="91">
        <f t="shared" ref="AA22:AA27" si="30">5*$E22*L22</f>
        <v>10</v>
      </c>
      <c r="AB22" s="64">
        <f t="shared" si="24"/>
        <v>20</v>
      </c>
      <c r="AC22" s="90">
        <f t="shared" ref="AC22:AC27" si="31">3*$E22*O22</f>
        <v>12</v>
      </c>
      <c r="AD22" s="91">
        <f t="shared" ref="AD22:AD27" si="32">5*$E22*O22</f>
        <v>20</v>
      </c>
    </row>
    <row r="23" spans="2:30" ht="19.95" customHeight="1" x14ac:dyDescent="0.3">
      <c r="B23" s="215"/>
      <c r="C23" s="34" t="s">
        <v>38</v>
      </c>
      <c r="D23" s="118">
        <f>'Assessment_node design_Form'!D34</f>
        <v>2</v>
      </c>
      <c r="E23" s="82">
        <v>3</v>
      </c>
      <c r="F23" s="151">
        <v>2</v>
      </c>
      <c r="G23" s="123">
        <v>3</v>
      </c>
      <c r="H23" s="124">
        <v>5</v>
      </c>
      <c r="I23" s="148">
        <v>2</v>
      </c>
      <c r="J23" s="123">
        <v>3</v>
      </c>
      <c r="K23" s="124">
        <v>5</v>
      </c>
      <c r="L23" s="148">
        <v>0.5</v>
      </c>
      <c r="M23" s="123">
        <v>3</v>
      </c>
      <c r="N23" s="124">
        <v>5</v>
      </c>
      <c r="O23" s="148">
        <v>0.5</v>
      </c>
      <c r="P23" s="123">
        <v>3</v>
      </c>
      <c r="Q23" s="124">
        <v>5</v>
      </c>
      <c r="R23" s="53"/>
      <c r="S23" s="64">
        <f t="shared" si="21"/>
        <v>12</v>
      </c>
      <c r="T23" s="90">
        <f t="shared" si="25"/>
        <v>18</v>
      </c>
      <c r="U23" s="91">
        <f t="shared" si="26"/>
        <v>30</v>
      </c>
      <c r="V23" s="64">
        <f t="shared" si="22"/>
        <v>12</v>
      </c>
      <c r="W23" s="90">
        <f t="shared" si="27"/>
        <v>18</v>
      </c>
      <c r="X23" s="91">
        <f t="shared" si="28"/>
        <v>30</v>
      </c>
      <c r="Y23" s="64">
        <f t="shared" si="23"/>
        <v>0</v>
      </c>
      <c r="Z23" s="90">
        <f t="shared" si="29"/>
        <v>4.5</v>
      </c>
      <c r="AA23" s="91">
        <f t="shared" si="30"/>
        <v>7.5</v>
      </c>
      <c r="AB23" s="64">
        <f t="shared" ref="AB23:AB27" si="33">IF($D23&gt;2,$D23*$E23*O23,0)</f>
        <v>0</v>
      </c>
      <c r="AC23" s="90">
        <f t="shared" si="31"/>
        <v>4.5</v>
      </c>
      <c r="AD23" s="91">
        <f t="shared" si="32"/>
        <v>7.5</v>
      </c>
    </row>
    <row r="24" spans="2:30" ht="19.95" customHeight="1" x14ac:dyDescent="0.3">
      <c r="B24" s="215"/>
      <c r="C24" s="34" t="s">
        <v>13</v>
      </c>
      <c r="D24" s="118">
        <f>'Assessment_node design_Form'!D35</f>
        <v>4</v>
      </c>
      <c r="E24" s="82">
        <v>2</v>
      </c>
      <c r="F24" s="151">
        <v>2</v>
      </c>
      <c r="G24" s="123">
        <v>3</v>
      </c>
      <c r="H24" s="124">
        <v>5</v>
      </c>
      <c r="I24" s="148">
        <v>2</v>
      </c>
      <c r="J24" s="123">
        <v>3</v>
      </c>
      <c r="K24" s="124">
        <v>5</v>
      </c>
      <c r="L24" s="148">
        <v>0.5</v>
      </c>
      <c r="M24" s="123">
        <v>3</v>
      </c>
      <c r="N24" s="124">
        <v>5</v>
      </c>
      <c r="O24" s="148">
        <v>0.5</v>
      </c>
      <c r="P24" s="123">
        <v>3</v>
      </c>
      <c r="Q24" s="124">
        <v>5</v>
      </c>
      <c r="R24" s="53"/>
      <c r="S24" s="64">
        <f t="shared" si="21"/>
        <v>16</v>
      </c>
      <c r="T24" s="90">
        <f t="shared" si="25"/>
        <v>12</v>
      </c>
      <c r="U24" s="91">
        <f t="shared" si="26"/>
        <v>20</v>
      </c>
      <c r="V24" s="64">
        <f t="shared" si="22"/>
        <v>16</v>
      </c>
      <c r="W24" s="90">
        <f t="shared" si="27"/>
        <v>12</v>
      </c>
      <c r="X24" s="91">
        <f t="shared" si="28"/>
        <v>20</v>
      </c>
      <c r="Y24" s="64">
        <f t="shared" si="23"/>
        <v>4</v>
      </c>
      <c r="Z24" s="90">
        <f t="shared" si="29"/>
        <v>3</v>
      </c>
      <c r="AA24" s="91">
        <f t="shared" si="30"/>
        <v>5</v>
      </c>
      <c r="AB24" s="64">
        <f t="shared" si="33"/>
        <v>4</v>
      </c>
      <c r="AC24" s="90">
        <f t="shared" si="31"/>
        <v>3</v>
      </c>
      <c r="AD24" s="91">
        <f t="shared" si="32"/>
        <v>5</v>
      </c>
    </row>
    <row r="25" spans="2:30" ht="36" x14ac:dyDescent="0.3">
      <c r="B25" s="180" t="s">
        <v>12</v>
      </c>
      <c r="C25" s="34" t="s">
        <v>109</v>
      </c>
      <c r="D25" s="118">
        <f>'Assessment_node design_Form'!D36</f>
        <v>4</v>
      </c>
      <c r="E25" s="85">
        <v>2</v>
      </c>
      <c r="F25" s="151">
        <v>2</v>
      </c>
      <c r="G25" s="123">
        <v>3</v>
      </c>
      <c r="H25" s="124">
        <v>5</v>
      </c>
      <c r="I25" s="148">
        <v>1</v>
      </c>
      <c r="J25" s="123">
        <v>3</v>
      </c>
      <c r="K25" s="124">
        <v>5</v>
      </c>
      <c r="L25" s="148">
        <v>1</v>
      </c>
      <c r="M25" s="123">
        <v>3</v>
      </c>
      <c r="N25" s="124">
        <v>5</v>
      </c>
      <c r="O25" s="148">
        <v>1</v>
      </c>
      <c r="P25" s="123">
        <v>3</v>
      </c>
      <c r="Q25" s="124">
        <v>5</v>
      </c>
      <c r="R25" s="53"/>
      <c r="S25" s="64">
        <f t="shared" si="21"/>
        <v>16</v>
      </c>
      <c r="T25" s="90">
        <f t="shared" si="25"/>
        <v>12</v>
      </c>
      <c r="U25" s="91">
        <f t="shared" si="26"/>
        <v>20</v>
      </c>
      <c r="V25" s="64">
        <f t="shared" si="22"/>
        <v>8</v>
      </c>
      <c r="W25" s="90">
        <f t="shared" si="27"/>
        <v>6</v>
      </c>
      <c r="X25" s="91">
        <f t="shared" si="28"/>
        <v>10</v>
      </c>
      <c r="Y25" s="64">
        <f t="shared" si="23"/>
        <v>8</v>
      </c>
      <c r="Z25" s="90">
        <f t="shared" si="29"/>
        <v>6</v>
      </c>
      <c r="AA25" s="91">
        <f t="shared" si="30"/>
        <v>10</v>
      </c>
      <c r="AB25" s="64">
        <f t="shared" si="33"/>
        <v>8</v>
      </c>
      <c r="AC25" s="90">
        <f t="shared" si="31"/>
        <v>6</v>
      </c>
      <c r="AD25" s="91">
        <f t="shared" si="32"/>
        <v>10</v>
      </c>
    </row>
    <row r="26" spans="2:30" ht="48" x14ac:dyDescent="0.3">
      <c r="B26" s="261" t="s">
        <v>11</v>
      </c>
      <c r="C26" s="128" t="s">
        <v>120</v>
      </c>
      <c r="D26" s="118">
        <f>'Assessment_node design_Form'!D37</f>
        <v>5</v>
      </c>
      <c r="E26" s="102">
        <v>3</v>
      </c>
      <c r="F26" s="153">
        <v>2</v>
      </c>
      <c r="G26" s="123">
        <v>3</v>
      </c>
      <c r="H26" s="124">
        <v>5</v>
      </c>
      <c r="I26" s="154">
        <v>2</v>
      </c>
      <c r="J26" s="123">
        <v>3</v>
      </c>
      <c r="K26" s="124">
        <v>5</v>
      </c>
      <c r="L26" s="154">
        <v>2</v>
      </c>
      <c r="M26" s="123">
        <v>3</v>
      </c>
      <c r="N26" s="124">
        <v>5</v>
      </c>
      <c r="O26" s="154">
        <v>2</v>
      </c>
      <c r="P26" s="123">
        <v>3</v>
      </c>
      <c r="Q26" s="124">
        <v>5</v>
      </c>
      <c r="R26" s="53"/>
      <c r="S26" s="64">
        <f t="shared" si="21"/>
        <v>30</v>
      </c>
      <c r="T26" s="90">
        <f t="shared" si="25"/>
        <v>18</v>
      </c>
      <c r="U26" s="91">
        <f t="shared" si="26"/>
        <v>30</v>
      </c>
      <c r="V26" s="64">
        <f t="shared" si="22"/>
        <v>30</v>
      </c>
      <c r="W26" s="90">
        <f t="shared" si="27"/>
        <v>18</v>
      </c>
      <c r="X26" s="91">
        <f t="shared" si="28"/>
        <v>30</v>
      </c>
      <c r="Y26" s="64">
        <f t="shared" si="23"/>
        <v>30</v>
      </c>
      <c r="Z26" s="90">
        <f t="shared" si="29"/>
        <v>18</v>
      </c>
      <c r="AA26" s="91">
        <f t="shared" si="30"/>
        <v>30</v>
      </c>
      <c r="AB26" s="64">
        <f t="shared" si="33"/>
        <v>30</v>
      </c>
      <c r="AC26" s="90">
        <f t="shared" si="31"/>
        <v>18</v>
      </c>
      <c r="AD26" s="91">
        <f t="shared" si="32"/>
        <v>30</v>
      </c>
    </row>
    <row r="27" spans="2:30" ht="48.6" thickBot="1" x14ac:dyDescent="0.35">
      <c r="B27" s="262"/>
      <c r="C27" s="128" t="s">
        <v>110</v>
      </c>
      <c r="D27" s="119">
        <f>'Assessment_node design_Form'!D38</f>
        <v>1</v>
      </c>
      <c r="E27" s="86">
        <v>2</v>
      </c>
      <c r="F27" s="152">
        <v>2</v>
      </c>
      <c r="G27" s="125">
        <v>3</v>
      </c>
      <c r="H27" s="126">
        <v>5</v>
      </c>
      <c r="I27" s="149">
        <v>2</v>
      </c>
      <c r="J27" s="125">
        <v>3</v>
      </c>
      <c r="K27" s="126">
        <v>5</v>
      </c>
      <c r="L27" s="149">
        <v>1</v>
      </c>
      <c r="M27" s="125">
        <v>3</v>
      </c>
      <c r="N27" s="126">
        <v>5</v>
      </c>
      <c r="O27" s="149">
        <v>1</v>
      </c>
      <c r="P27" s="125">
        <v>3</v>
      </c>
      <c r="Q27" s="126">
        <v>5</v>
      </c>
      <c r="R27" s="53"/>
      <c r="S27" s="136">
        <f t="shared" si="21"/>
        <v>4</v>
      </c>
      <c r="T27" s="57">
        <f t="shared" si="25"/>
        <v>12</v>
      </c>
      <c r="U27" s="55">
        <f t="shared" si="26"/>
        <v>20</v>
      </c>
      <c r="V27" s="136">
        <f t="shared" si="22"/>
        <v>4</v>
      </c>
      <c r="W27" s="57">
        <f t="shared" si="27"/>
        <v>12</v>
      </c>
      <c r="X27" s="55">
        <f t="shared" si="28"/>
        <v>20</v>
      </c>
      <c r="Y27" s="136">
        <f t="shared" si="23"/>
        <v>0</v>
      </c>
      <c r="Z27" s="57">
        <f t="shared" si="29"/>
        <v>6</v>
      </c>
      <c r="AA27" s="55">
        <f t="shared" si="30"/>
        <v>10</v>
      </c>
      <c r="AB27" s="136">
        <f t="shared" si="33"/>
        <v>0</v>
      </c>
      <c r="AC27" s="57">
        <f t="shared" si="31"/>
        <v>6</v>
      </c>
      <c r="AD27" s="55">
        <f t="shared" si="32"/>
        <v>10</v>
      </c>
    </row>
    <row r="28" spans="2:30" x14ac:dyDescent="0.3">
      <c r="B28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6" t="s">
        <v>81</v>
      </c>
      <c r="R28" s="3"/>
      <c r="S28" s="88">
        <f t="shared" ref="S28:AB28" si="34">SUM(S17:S27)</f>
        <v>162</v>
      </c>
      <c r="T28" s="59">
        <f>SUMIF(S17:S27,"&gt;0",T17:T27)</f>
        <v>144</v>
      </c>
      <c r="U28" s="60">
        <f>SUMIF(S17:S27,"&gt;0",U17:U27)</f>
        <v>240</v>
      </c>
      <c r="V28" s="88">
        <f t="shared" si="34"/>
        <v>154</v>
      </c>
      <c r="W28" s="59">
        <f>SUMIF(V17:V27,"&gt;0",W17:W27)</f>
        <v>138</v>
      </c>
      <c r="X28" s="60">
        <f>SUMIF(V17:V27,"&gt;0",X17:X27)</f>
        <v>230</v>
      </c>
      <c r="Y28" s="88">
        <f t="shared" si="34"/>
        <v>102</v>
      </c>
      <c r="Z28" s="59">
        <f>SUMIF(Y17:Y27,"&gt;0",Z17:Z27)</f>
        <v>75</v>
      </c>
      <c r="AA28" s="60">
        <f>SUMIF(Y17:Y27,"&gt;0",AA17:AA27)</f>
        <v>125</v>
      </c>
      <c r="AB28" s="88">
        <f t="shared" si="34"/>
        <v>115</v>
      </c>
      <c r="AC28" s="59">
        <f>SUMIF(AB17:AB27,"&gt;0",AC17:AC27)</f>
        <v>72</v>
      </c>
      <c r="AD28" s="60">
        <f>SUMIF(AB17:AB27,"&gt;0",AD17:AD27)</f>
        <v>120</v>
      </c>
    </row>
    <row r="29" spans="2:30" ht="15" thickBot="1" x14ac:dyDescent="0.35">
      <c r="B29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77" t="s">
        <v>98</v>
      </c>
      <c r="R29" s="3"/>
      <c r="S29" s="89">
        <f>(S28*10)/U28</f>
        <v>6.75</v>
      </c>
      <c r="T29" s="69">
        <f>(T28*10)/U28</f>
        <v>6</v>
      </c>
      <c r="U29" s="70">
        <v>10</v>
      </c>
      <c r="V29" s="89">
        <f>(V28*10)/X28</f>
        <v>6.6956521739130439</v>
      </c>
      <c r="W29" s="69">
        <f>(W28*10)/X28</f>
        <v>6</v>
      </c>
      <c r="X29" s="70">
        <v>10</v>
      </c>
      <c r="Y29" s="89">
        <f>(Y28*10)/AA28</f>
        <v>8.16</v>
      </c>
      <c r="Z29" s="69">
        <f>(Z28*10)/AA28</f>
        <v>6</v>
      </c>
      <c r="AA29" s="70">
        <v>10</v>
      </c>
      <c r="AB29" s="89">
        <f>(AB28*10)/AD28</f>
        <v>9.5833333333333339</v>
      </c>
      <c r="AC29" s="69">
        <f>(AC28*10)/AD28</f>
        <v>6</v>
      </c>
      <c r="AD29" s="70">
        <v>10</v>
      </c>
    </row>
    <row r="30" spans="2:30" ht="19.95" customHeight="1" thickBot="1" x14ac:dyDescent="0.35">
      <c r="B30" s="187" t="s">
        <v>48</v>
      </c>
      <c r="C30" s="188"/>
      <c r="D30" s="188"/>
      <c r="E30" s="188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  <c r="R30" s="53"/>
      <c r="S30" s="5"/>
      <c r="T30" s="5"/>
      <c r="U30" s="6"/>
      <c r="V30" s="5"/>
      <c r="W30" s="5"/>
      <c r="X30" s="5"/>
      <c r="Y30" s="4"/>
      <c r="Z30" s="5"/>
      <c r="AA30" s="6"/>
      <c r="AB30" s="5"/>
      <c r="AC30" s="5"/>
      <c r="AD30" s="6"/>
    </row>
    <row r="31" spans="2:30" ht="24" customHeight="1" x14ac:dyDescent="0.3">
      <c r="B31" s="257" t="s">
        <v>10</v>
      </c>
      <c r="C31" s="38" t="s">
        <v>73</v>
      </c>
      <c r="D31" s="127">
        <f>'Assessment_node design_Form'!D42</f>
        <v>3</v>
      </c>
      <c r="E31" s="84">
        <v>3</v>
      </c>
      <c r="F31" s="150">
        <v>2</v>
      </c>
      <c r="G31" s="121">
        <v>3</v>
      </c>
      <c r="H31" s="122">
        <v>5</v>
      </c>
      <c r="I31" s="150">
        <v>2</v>
      </c>
      <c r="J31" s="121">
        <v>3</v>
      </c>
      <c r="K31" s="122">
        <v>5</v>
      </c>
      <c r="L31" s="150">
        <v>2</v>
      </c>
      <c r="M31" s="121">
        <v>3</v>
      </c>
      <c r="N31" s="122">
        <v>5</v>
      </c>
      <c r="O31" s="150">
        <v>2</v>
      </c>
      <c r="P31" s="121">
        <v>3</v>
      </c>
      <c r="Q31" s="122">
        <v>5</v>
      </c>
      <c r="R31" s="53"/>
      <c r="S31" s="135">
        <f t="shared" ref="S31:S33" si="35">IF(F31&gt;1,$D31*$E31*F31,IF($D31&gt;2,$D31*$E31*F31,0))</f>
        <v>18</v>
      </c>
      <c r="T31" s="137">
        <f>3*$E31*F31</f>
        <v>18</v>
      </c>
      <c r="U31" s="138">
        <f>5*$E31*F31</f>
        <v>30</v>
      </c>
      <c r="V31" s="135">
        <f t="shared" ref="V31:V33" si="36">IF(I31&gt;1,$D31*$E31*I31,IF($D31&gt;2,$D31*$E31*I31,0))</f>
        <v>18</v>
      </c>
      <c r="W31" s="137">
        <f>3*$E31*I31</f>
        <v>18</v>
      </c>
      <c r="X31" s="138">
        <f>5*$E31*I31</f>
        <v>30</v>
      </c>
      <c r="Y31" s="135">
        <f t="shared" ref="Y31:Y33" si="37">IF(L31&gt;1,$D31*$E31*L31,IF($D31&gt;2,$D31*$E31*L31,0))</f>
        <v>18</v>
      </c>
      <c r="Z31" s="137">
        <f>3*$E31*L31</f>
        <v>18</v>
      </c>
      <c r="AA31" s="138">
        <f>5*$E31*L31</f>
        <v>30</v>
      </c>
      <c r="AB31" s="135">
        <f t="shared" ref="AB31:AB33" si="38">IF(O31&gt;1,$D31*$E31*O31,IF($D31&gt;2,$D31*$E31*O31,0))</f>
        <v>18</v>
      </c>
      <c r="AC31" s="137">
        <f>3*$E31*O31</f>
        <v>18</v>
      </c>
      <c r="AD31" s="138">
        <f>5*$E31*O31</f>
        <v>30</v>
      </c>
    </row>
    <row r="32" spans="2:30" ht="24" x14ac:dyDescent="0.3">
      <c r="B32" s="259"/>
      <c r="C32" s="34" t="s">
        <v>72</v>
      </c>
      <c r="D32" s="118">
        <f>'Assessment_node design_Form'!D43</f>
        <v>5</v>
      </c>
      <c r="E32" s="85">
        <v>3</v>
      </c>
      <c r="F32" s="151">
        <v>2</v>
      </c>
      <c r="G32" s="123">
        <v>3</v>
      </c>
      <c r="H32" s="124">
        <v>5</v>
      </c>
      <c r="I32" s="151">
        <v>2</v>
      </c>
      <c r="J32" s="123">
        <v>3</v>
      </c>
      <c r="K32" s="124">
        <v>5</v>
      </c>
      <c r="L32" s="151">
        <v>1</v>
      </c>
      <c r="M32" s="123">
        <v>3</v>
      </c>
      <c r="N32" s="124">
        <v>5</v>
      </c>
      <c r="O32" s="151">
        <v>1</v>
      </c>
      <c r="P32" s="123">
        <v>3</v>
      </c>
      <c r="Q32" s="124">
        <v>5</v>
      </c>
      <c r="R32" s="53"/>
      <c r="S32" s="64">
        <f t="shared" si="35"/>
        <v>30</v>
      </c>
      <c r="T32" s="90">
        <f t="shared" ref="T32:T33" si="39">3*$E32*F32</f>
        <v>18</v>
      </c>
      <c r="U32" s="91">
        <f t="shared" ref="U32:U33" si="40">5*$E32*F32</f>
        <v>30</v>
      </c>
      <c r="V32" s="64">
        <f t="shared" si="36"/>
        <v>30</v>
      </c>
      <c r="W32" s="90">
        <f t="shared" ref="W32:W33" si="41">3*$E32*I32</f>
        <v>18</v>
      </c>
      <c r="X32" s="91">
        <f t="shared" ref="X32:X33" si="42">5*$E32*I32</f>
        <v>30</v>
      </c>
      <c r="Y32" s="64">
        <f t="shared" si="37"/>
        <v>15</v>
      </c>
      <c r="Z32" s="90">
        <f t="shared" ref="Z32" si="43">3*$E32*L32</f>
        <v>9</v>
      </c>
      <c r="AA32" s="91">
        <f t="shared" ref="AA32:AA33" si="44">5*$E32*L32</f>
        <v>15</v>
      </c>
      <c r="AB32" s="64">
        <f t="shared" si="38"/>
        <v>15</v>
      </c>
      <c r="AC32" s="90">
        <f t="shared" ref="AC32:AC33" si="45">3*$E32*O32</f>
        <v>9</v>
      </c>
      <c r="AD32" s="91">
        <f t="shared" ref="AD32:AD33" si="46">5*$E32*O32</f>
        <v>15</v>
      </c>
    </row>
    <row r="33" spans="2:30" ht="24.6" thickBot="1" x14ac:dyDescent="0.35">
      <c r="B33" s="44" t="s">
        <v>9</v>
      </c>
      <c r="C33" s="41" t="s">
        <v>117</v>
      </c>
      <c r="D33" s="119">
        <f>'Assessment_node design_Form'!D44</f>
        <v>2</v>
      </c>
      <c r="E33" s="86">
        <v>1</v>
      </c>
      <c r="F33" s="152">
        <v>2</v>
      </c>
      <c r="G33" s="125">
        <v>3</v>
      </c>
      <c r="H33" s="126">
        <v>5</v>
      </c>
      <c r="I33" s="152">
        <v>2</v>
      </c>
      <c r="J33" s="125">
        <v>3</v>
      </c>
      <c r="K33" s="126">
        <v>5</v>
      </c>
      <c r="L33" s="152">
        <v>0.5</v>
      </c>
      <c r="M33" s="125">
        <v>3</v>
      </c>
      <c r="N33" s="126">
        <v>5</v>
      </c>
      <c r="O33" s="152">
        <v>0.5</v>
      </c>
      <c r="P33" s="125">
        <v>3</v>
      </c>
      <c r="Q33" s="126">
        <v>5</v>
      </c>
      <c r="R33" s="53"/>
      <c r="S33" s="136">
        <f t="shared" si="35"/>
        <v>4</v>
      </c>
      <c r="T33" s="57">
        <f t="shared" si="39"/>
        <v>6</v>
      </c>
      <c r="U33" s="55">
        <f t="shared" si="40"/>
        <v>10</v>
      </c>
      <c r="V33" s="136">
        <f t="shared" si="36"/>
        <v>4</v>
      </c>
      <c r="W33" s="57">
        <f t="shared" si="41"/>
        <v>6</v>
      </c>
      <c r="X33" s="55">
        <f t="shared" si="42"/>
        <v>10</v>
      </c>
      <c r="Y33" s="136">
        <f t="shared" si="37"/>
        <v>0</v>
      </c>
      <c r="Z33" s="57">
        <f>SUM(AND(3*$E33*L33))</f>
        <v>1</v>
      </c>
      <c r="AA33" s="55">
        <f t="shared" si="44"/>
        <v>2.5</v>
      </c>
      <c r="AB33" s="136">
        <f t="shared" si="38"/>
        <v>0</v>
      </c>
      <c r="AC33" s="57">
        <f t="shared" si="45"/>
        <v>1.5</v>
      </c>
      <c r="AD33" s="55">
        <f t="shared" si="46"/>
        <v>2.5</v>
      </c>
    </row>
    <row r="34" spans="2:30" x14ac:dyDescent="0.3">
      <c r="B3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 t="s">
        <v>81</v>
      </c>
      <c r="R34" s="3"/>
      <c r="S34" s="88">
        <f t="shared" ref="S34:AB34" si="47">SUM(S31:S33)</f>
        <v>52</v>
      </c>
      <c r="T34" s="59">
        <f>SUMIF(S31:S33,"&gt;0",T31:T33)</f>
        <v>42</v>
      </c>
      <c r="U34" s="60">
        <f>SUMIF(S31:S33,"&gt;0",U31:U33)</f>
        <v>70</v>
      </c>
      <c r="V34" s="88">
        <f>SUM(V31:V33)</f>
        <v>52</v>
      </c>
      <c r="W34" s="59">
        <f>SUMIF(V31:V33,"&gt;0",W31:W33)</f>
        <v>42</v>
      </c>
      <c r="X34" s="60">
        <f>SUMIF(V31:V33,"&gt;0",X31:X33)</f>
        <v>70</v>
      </c>
      <c r="Y34" s="88">
        <f t="shared" si="47"/>
        <v>33</v>
      </c>
      <c r="Z34" s="59">
        <f>SUMIF(Y31:Y33,"&gt;0",Z31:Z33)</f>
        <v>27</v>
      </c>
      <c r="AA34" s="60">
        <f>SUMIF(Y31:Y33,"&gt;0",AA31:AA33)</f>
        <v>45</v>
      </c>
      <c r="AB34" s="88">
        <f t="shared" si="47"/>
        <v>33</v>
      </c>
      <c r="AC34" s="59">
        <f>SUMIF(AB31:AB33,"&gt;0",AC31:AC33)</f>
        <v>27</v>
      </c>
      <c r="AD34" s="60">
        <f>SUMIF(AB31:AB33,"&gt;0",AD31:AD33)</f>
        <v>45</v>
      </c>
    </row>
    <row r="35" spans="2:30" ht="15" thickBot="1" x14ac:dyDescent="0.35">
      <c r="B35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77" t="s">
        <v>98</v>
      </c>
      <c r="R35" s="3"/>
      <c r="S35" s="89">
        <f>(S34*10)/U34</f>
        <v>7.4285714285714288</v>
      </c>
      <c r="T35" s="69">
        <f>(T34*10)/U34</f>
        <v>6</v>
      </c>
      <c r="U35" s="70">
        <v>10</v>
      </c>
      <c r="V35" s="89">
        <f>(V34*10)/X34</f>
        <v>7.4285714285714288</v>
      </c>
      <c r="W35" s="69">
        <f>(W34*10)/X34</f>
        <v>6</v>
      </c>
      <c r="X35" s="70">
        <v>10</v>
      </c>
      <c r="Y35" s="89">
        <f>(Y34*10)/AA34</f>
        <v>7.333333333333333</v>
      </c>
      <c r="Z35" s="69">
        <f>(Z34*10)/AA34</f>
        <v>6</v>
      </c>
      <c r="AA35" s="70">
        <v>10</v>
      </c>
      <c r="AB35" s="89">
        <f>(AB34*10)/AD34</f>
        <v>7.333333333333333</v>
      </c>
      <c r="AC35" s="69">
        <f>(AC34*10)/AD34</f>
        <v>6</v>
      </c>
      <c r="AD35" s="70">
        <v>10</v>
      </c>
    </row>
    <row r="36" spans="2:30" ht="19.95" customHeight="1" thickBot="1" x14ac:dyDescent="0.35">
      <c r="B36" s="272" t="s">
        <v>7</v>
      </c>
      <c r="C36" s="273"/>
      <c r="D36" s="273"/>
      <c r="E36" s="273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1"/>
      <c r="R36" s="53"/>
      <c r="S36" s="5"/>
      <c r="T36" s="5"/>
      <c r="U36" s="6"/>
      <c r="V36" s="5"/>
      <c r="W36" s="5"/>
      <c r="X36" s="6"/>
      <c r="Y36" s="171"/>
      <c r="Z36" s="171"/>
      <c r="AA36" s="172"/>
      <c r="AB36" s="5"/>
      <c r="AC36" s="5"/>
      <c r="AD36" s="6"/>
    </row>
    <row r="37" spans="2:30" ht="36" x14ac:dyDescent="0.3">
      <c r="B37" s="257" t="s">
        <v>96</v>
      </c>
      <c r="C37" s="96" t="s">
        <v>121</v>
      </c>
      <c r="D37" s="127">
        <f>'Assessment_node design_Form'!D48</f>
        <v>4</v>
      </c>
      <c r="E37" s="84">
        <v>3</v>
      </c>
      <c r="F37" s="150">
        <v>2</v>
      </c>
      <c r="G37" s="121">
        <v>3</v>
      </c>
      <c r="H37" s="122">
        <v>5</v>
      </c>
      <c r="I37" s="147">
        <v>2</v>
      </c>
      <c r="J37" s="121">
        <v>3</v>
      </c>
      <c r="K37" s="122">
        <v>5</v>
      </c>
      <c r="L37" s="147">
        <v>1</v>
      </c>
      <c r="M37" s="121">
        <v>3</v>
      </c>
      <c r="N37" s="122">
        <v>5</v>
      </c>
      <c r="O37" s="147">
        <v>1</v>
      </c>
      <c r="P37" s="121">
        <v>3</v>
      </c>
      <c r="Q37" s="122">
        <v>5</v>
      </c>
      <c r="R37" s="53"/>
      <c r="S37" s="135">
        <f>IF(F37&gt;1,$D37*$E37*F37,IF($D37&gt;2,$D37*$E37*F37,0))</f>
        <v>24</v>
      </c>
      <c r="T37" s="137">
        <f>3*$E37*F37</f>
        <v>18</v>
      </c>
      <c r="U37" s="138">
        <f>5*$E37*F37</f>
        <v>30</v>
      </c>
      <c r="V37" s="135">
        <f>IF(I37&gt;1,$D37*$E37*I37,IF($D37&gt;2,$D37*$E37*I37,0))</f>
        <v>24</v>
      </c>
      <c r="W37" s="137">
        <f>3*$E37*I37</f>
        <v>18</v>
      </c>
      <c r="X37" s="138">
        <f>5*$E37*I37</f>
        <v>30</v>
      </c>
      <c r="Y37" s="135">
        <f>IF(L37&gt;1,$D37*$E37*L37,IF($D37&gt;2,$D37*$E37*L37,0))</f>
        <v>12</v>
      </c>
      <c r="Z37" s="137">
        <f>3*$E37*L37</f>
        <v>9</v>
      </c>
      <c r="AA37" s="138">
        <f>5*$E37*L37</f>
        <v>15</v>
      </c>
      <c r="AB37" s="135">
        <f>IF(O37&gt;1,$D37*$E37*O37,IF($D37&gt;2,$D37*$E37*O37,0))</f>
        <v>12</v>
      </c>
      <c r="AC37" s="137">
        <f>3*$E37*O37</f>
        <v>9</v>
      </c>
      <c r="AD37" s="138">
        <f>5*$E37*O37</f>
        <v>15</v>
      </c>
    </row>
    <row r="38" spans="2:30" ht="36" customHeight="1" x14ac:dyDescent="0.3">
      <c r="B38" s="258"/>
      <c r="C38" s="37" t="s">
        <v>50</v>
      </c>
      <c r="D38" s="118">
        <f>'Assessment_node design_Form'!D49</f>
        <v>5</v>
      </c>
      <c r="E38" s="85">
        <v>3</v>
      </c>
      <c r="F38" s="151">
        <v>2</v>
      </c>
      <c r="G38" s="123">
        <v>3</v>
      </c>
      <c r="H38" s="124">
        <v>5</v>
      </c>
      <c r="I38" s="148">
        <v>2</v>
      </c>
      <c r="J38" s="123">
        <v>3</v>
      </c>
      <c r="K38" s="124">
        <v>5</v>
      </c>
      <c r="L38" s="148">
        <v>1</v>
      </c>
      <c r="M38" s="123">
        <v>3</v>
      </c>
      <c r="N38" s="124">
        <v>5</v>
      </c>
      <c r="O38" s="148">
        <v>0.5</v>
      </c>
      <c r="P38" s="123">
        <v>3</v>
      </c>
      <c r="Q38" s="124">
        <v>5</v>
      </c>
      <c r="R38" s="53"/>
      <c r="S38" s="64">
        <f>IF(F38&gt;1,$D38*$E38*F38,IF($D38&gt;2,$D38*$E38*F38,0))</f>
        <v>30</v>
      </c>
      <c r="T38" s="90">
        <f t="shared" ref="T38:T40" si="48">3*$E38*F38</f>
        <v>18</v>
      </c>
      <c r="U38" s="91">
        <f t="shared" ref="U38:U40" si="49">5*$E38*F38</f>
        <v>30</v>
      </c>
      <c r="V38" s="64">
        <f>IF(I38&gt;1,$D38*$E38*I38,IF($D38&gt;2,$D38*$E38*I38,0))</f>
        <v>30</v>
      </c>
      <c r="W38" s="90">
        <f t="shared" ref="W38:W40" si="50">3*$E38*I38</f>
        <v>18</v>
      </c>
      <c r="X38" s="91">
        <f t="shared" ref="X38:X40" si="51">5*$E38*I38</f>
        <v>30</v>
      </c>
      <c r="Y38" s="64">
        <f>IF(L38&gt;1,$D38*$E38*L38,IF($D38&gt;2,$D38*$E38*L38,0))</f>
        <v>15</v>
      </c>
      <c r="Z38" s="90">
        <f t="shared" ref="Z38:Z40" si="52">3*$E38*L38</f>
        <v>9</v>
      </c>
      <c r="AA38" s="91">
        <f t="shared" ref="AA38:AA40" si="53">5*$E38*L38</f>
        <v>15</v>
      </c>
      <c r="AB38" s="64">
        <f>IF(O38&gt;1,$D38*$E38*O38,IF($D38&gt;2,$D38*$E38*O38,0))</f>
        <v>7.5</v>
      </c>
      <c r="AC38" s="90">
        <f t="shared" ref="AC38:AC40" si="54">3*$E38*O38</f>
        <v>4.5</v>
      </c>
      <c r="AD38" s="91">
        <f t="shared" ref="AD38:AD40" si="55">5*$E38*O38</f>
        <v>7.5</v>
      </c>
    </row>
    <row r="39" spans="2:30" ht="24" x14ac:dyDescent="0.3">
      <c r="B39" s="259"/>
      <c r="C39" s="37" t="s">
        <v>111</v>
      </c>
      <c r="D39" s="118">
        <f>'Assessment_node design_Form'!D50</f>
        <v>5</v>
      </c>
      <c r="E39" s="85">
        <v>2</v>
      </c>
      <c r="F39" s="151">
        <v>2</v>
      </c>
      <c r="G39" s="123">
        <v>3</v>
      </c>
      <c r="H39" s="124">
        <v>5</v>
      </c>
      <c r="I39" s="148">
        <v>2</v>
      </c>
      <c r="J39" s="123">
        <v>3</v>
      </c>
      <c r="K39" s="124">
        <v>5</v>
      </c>
      <c r="L39" s="148">
        <v>1</v>
      </c>
      <c r="M39" s="123">
        <v>3</v>
      </c>
      <c r="N39" s="124">
        <v>5</v>
      </c>
      <c r="O39" s="148">
        <v>1</v>
      </c>
      <c r="P39" s="123">
        <v>3</v>
      </c>
      <c r="Q39" s="124">
        <v>5</v>
      </c>
      <c r="R39" s="53"/>
      <c r="S39" s="64">
        <f>IF(F39&gt;1,$D39*$E39*F39,IF($D39&gt;2,$D39*$E39*F39,0))</f>
        <v>20</v>
      </c>
      <c r="T39" s="90">
        <f t="shared" si="48"/>
        <v>12</v>
      </c>
      <c r="U39" s="91">
        <f t="shared" si="49"/>
        <v>20</v>
      </c>
      <c r="V39" s="64">
        <f>IF(I39&gt;1,$D39*$E39*I39,IF($D39&gt;2,$D39*$E39*I39,0))</f>
        <v>20</v>
      </c>
      <c r="W39" s="90">
        <f t="shared" si="50"/>
        <v>12</v>
      </c>
      <c r="X39" s="91">
        <f t="shared" si="51"/>
        <v>20</v>
      </c>
      <c r="Y39" s="64">
        <f>IF(L39&gt;1,$D39*$E39*L39,IF($D39&gt;2,$D39*$E39*L39,0))</f>
        <v>10</v>
      </c>
      <c r="Z39" s="90">
        <f t="shared" si="52"/>
        <v>6</v>
      </c>
      <c r="AA39" s="91">
        <f t="shared" si="53"/>
        <v>10</v>
      </c>
      <c r="AB39" s="64">
        <f>IF(O39&gt;1,$D39*$E39*O39,IF($D39&gt;2,$D39*$E39*O39,0))</f>
        <v>10</v>
      </c>
      <c r="AC39" s="90">
        <f t="shared" si="54"/>
        <v>6</v>
      </c>
      <c r="AD39" s="91">
        <f t="shared" si="55"/>
        <v>10</v>
      </c>
    </row>
    <row r="40" spans="2:30" ht="36" x14ac:dyDescent="0.3">
      <c r="B40" s="180" t="s">
        <v>22</v>
      </c>
      <c r="C40" s="37" t="s">
        <v>122</v>
      </c>
      <c r="D40" s="118">
        <f>'Assessment_node design_Form'!D51</f>
        <v>3</v>
      </c>
      <c r="E40" s="85">
        <v>2</v>
      </c>
      <c r="F40" s="151">
        <v>2</v>
      </c>
      <c r="G40" s="123">
        <v>3</v>
      </c>
      <c r="H40" s="124">
        <v>5</v>
      </c>
      <c r="I40" s="148">
        <v>2</v>
      </c>
      <c r="J40" s="123">
        <v>3</v>
      </c>
      <c r="K40" s="124">
        <v>5</v>
      </c>
      <c r="L40" s="148">
        <v>2</v>
      </c>
      <c r="M40" s="123">
        <v>3</v>
      </c>
      <c r="N40" s="124">
        <v>5</v>
      </c>
      <c r="O40" s="148">
        <v>1</v>
      </c>
      <c r="P40" s="123">
        <v>3</v>
      </c>
      <c r="Q40" s="124">
        <v>5</v>
      </c>
      <c r="R40" s="53"/>
      <c r="S40" s="64">
        <f t="shared" ref="S40:S42" si="56">IF(F40&gt;1,$D40*$E40*F40,IF($D40&gt;2,$D40*$E40*F40,0))</f>
        <v>12</v>
      </c>
      <c r="T40" s="90">
        <f t="shared" si="48"/>
        <v>12</v>
      </c>
      <c r="U40" s="91">
        <f t="shared" si="49"/>
        <v>20</v>
      </c>
      <c r="V40" s="64">
        <f t="shared" ref="V40:V42" si="57">IF(I40&gt;1,$D40*$E40*I40,IF($D40&gt;2,$D40*$E40*I40,0))</f>
        <v>12</v>
      </c>
      <c r="W40" s="90">
        <f t="shared" si="50"/>
        <v>12</v>
      </c>
      <c r="X40" s="91">
        <f t="shared" si="51"/>
        <v>20</v>
      </c>
      <c r="Y40" s="64">
        <f t="shared" ref="Y40:Y42" si="58">IF(L40&gt;1,$D40*$E40*L40,IF($D40&gt;2,$D40*$E40*L40,0))</f>
        <v>12</v>
      </c>
      <c r="Z40" s="90">
        <f t="shared" si="52"/>
        <v>12</v>
      </c>
      <c r="AA40" s="91">
        <f t="shared" si="53"/>
        <v>20</v>
      </c>
      <c r="AB40" s="64">
        <f t="shared" ref="AB40:AB42" si="59">IF(O40&gt;1,$D40*$E40*O40,IF($D40&gt;2,$D40*$E40*O40,0))</f>
        <v>6</v>
      </c>
      <c r="AC40" s="90">
        <f t="shared" si="54"/>
        <v>6</v>
      </c>
      <c r="AD40" s="91">
        <f t="shared" si="55"/>
        <v>10</v>
      </c>
    </row>
    <row r="41" spans="2:30" ht="24" x14ac:dyDescent="0.3">
      <c r="B41" s="40" t="s">
        <v>23</v>
      </c>
      <c r="C41" s="37" t="s">
        <v>63</v>
      </c>
      <c r="D41" s="118">
        <f>'Assessment_node design_Form'!D52</f>
        <v>2</v>
      </c>
      <c r="E41" s="85">
        <v>2</v>
      </c>
      <c r="F41" s="151">
        <v>2</v>
      </c>
      <c r="G41" s="123">
        <v>3</v>
      </c>
      <c r="H41" s="124">
        <v>5</v>
      </c>
      <c r="I41" s="148">
        <v>2</v>
      </c>
      <c r="J41" s="123">
        <v>3</v>
      </c>
      <c r="K41" s="124">
        <v>5</v>
      </c>
      <c r="L41" s="148">
        <v>1</v>
      </c>
      <c r="M41" s="123">
        <v>3</v>
      </c>
      <c r="N41" s="124">
        <v>5</v>
      </c>
      <c r="O41" s="148">
        <v>0.5</v>
      </c>
      <c r="P41" s="123">
        <v>3</v>
      </c>
      <c r="Q41" s="124">
        <v>5</v>
      </c>
      <c r="R41" s="53"/>
      <c r="S41" s="64">
        <f t="shared" si="56"/>
        <v>8</v>
      </c>
      <c r="T41" s="90">
        <f t="shared" ref="T41:T42" si="60">3*$E41*F41</f>
        <v>12</v>
      </c>
      <c r="U41" s="91">
        <f t="shared" ref="U41:U42" si="61">5*$E41*F41</f>
        <v>20</v>
      </c>
      <c r="V41" s="64">
        <f t="shared" si="57"/>
        <v>8</v>
      </c>
      <c r="W41" s="90">
        <f t="shared" ref="W41:W42" si="62">3*$E41*I41</f>
        <v>12</v>
      </c>
      <c r="X41" s="91">
        <f t="shared" ref="X41:X42" si="63">5*$E41*I41</f>
        <v>20</v>
      </c>
      <c r="Y41" s="64">
        <f t="shared" si="58"/>
        <v>0</v>
      </c>
      <c r="Z41" s="90">
        <f t="shared" ref="Z41:Z42" si="64">3*$E41*L41</f>
        <v>6</v>
      </c>
      <c r="AA41" s="91">
        <f t="shared" ref="AA41:AA42" si="65">5*$E41*L41</f>
        <v>10</v>
      </c>
      <c r="AB41" s="64">
        <f t="shared" si="59"/>
        <v>0</v>
      </c>
      <c r="AC41" s="90">
        <f t="shared" ref="AC41:AC42" si="66">3*$E41*O41</f>
        <v>3</v>
      </c>
      <c r="AD41" s="91">
        <f t="shared" ref="AD41:AD42" si="67">5*$E41*O41</f>
        <v>5</v>
      </c>
    </row>
    <row r="42" spans="2:30" ht="36.6" thickBot="1" x14ac:dyDescent="0.35">
      <c r="B42" s="44" t="s">
        <v>95</v>
      </c>
      <c r="C42" s="97" t="s">
        <v>97</v>
      </c>
      <c r="D42" s="119">
        <f>'Assessment_node design_Form'!D53</f>
        <v>1</v>
      </c>
      <c r="E42" s="86">
        <v>3</v>
      </c>
      <c r="F42" s="152">
        <v>2</v>
      </c>
      <c r="G42" s="125">
        <v>3</v>
      </c>
      <c r="H42" s="126">
        <v>5</v>
      </c>
      <c r="I42" s="149">
        <v>2</v>
      </c>
      <c r="J42" s="125">
        <v>3</v>
      </c>
      <c r="K42" s="126">
        <v>5</v>
      </c>
      <c r="L42" s="149">
        <v>2</v>
      </c>
      <c r="M42" s="125">
        <v>3</v>
      </c>
      <c r="N42" s="126">
        <v>5</v>
      </c>
      <c r="O42" s="149">
        <v>2</v>
      </c>
      <c r="P42" s="125">
        <v>3</v>
      </c>
      <c r="Q42" s="126">
        <v>5</v>
      </c>
      <c r="R42" s="53"/>
      <c r="S42" s="136">
        <f t="shared" si="56"/>
        <v>6</v>
      </c>
      <c r="T42" s="57">
        <f t="shared" si="60"/>
        <v>18</v>
      </c>
      <c r="U42" s="55">
        <f t="shared" si="61"/>
        <v>30</v>
      </c>
      <c r="V42" s="136">
        <f t="shared" si="57"/>
        <v>6</v>
      </c>
      <c r="W42" s="57">
        <f t="shared" si="62"/>
        <v>18</v>
      </c>
      <c r="X42" s="55">
        <f t="shared" si="63"/>
        <v>30</v>
      </c>
      <c r="Y42" s="136">
        <f t="shared" si="58"/>
        <v>6</v>
      </c>
      <c r="Z42" s="57">
        <f t="shared" si="64"/>
        <v>18</v>
      </c>
      <c r="AA42" s="55">
        <f t="shared" si="65"/>
        <v>30</v>
      </c>
      <c r="AB42" s="136">
        <f t="shared" si="59"/>
        <v>6</v>
      </c>
      <c r="AC42" s="57">
        <f t="shared" si="66"/>
        <v>18</v>
      </c>
      <c r="AD42" s="55">
        <f t="shared" si="67"/>
        <v>30</v>
      </c>
    </row>
    <row r="43" spans="2:30" x14ac:dyDescent="0.3">
      <c r="B43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6" t="s">
        <v>81</v>
      </c>
      <c r="R43" s="3"/>
      <c r="S43" s="88">
        <f t="shared" ref="S43" si="68">SUM(S37:S42)</f>
        <v>100</v>
      </c>
      <c r="T43" s="59">
        <f>SUMIF(S37:S42,"&gt;0",T37:T42)</f>
        <v>90</v>
      </c>
      <c r="U43" s="60">
        <f>SUMIF(S37:S42,"&gt;0",U37:U42)</f>
        <v>150</v>
      </c>
      <c r="V43" s="88">
        <f t="shared" ref="V43" si="69">SUM(V37:V42)</f>
        <v>100</v>
      </c>
      <c r="W43" s="59">
        <f>SUMIF(V37:V42,"&gt;0",W37:W42)</f>
        <v>90</v>
      </c>
      <c r="X43" s="60">
        <f>SUMIF(V37:V42,"&gt;0",X37:X42)</f>
        <v>150</v>
      </c>
      <c r="Y43" s="88">
        <f t="shared" ref="Y43" si="70">SUM(Y37:Y42)</f>
        <v>55</v>
      </c>
      <c r="Z43" s="59">
        <f>SUMIF(Y37:Y42,"&gt;0",Z37:Z42)</f>
        <v>54</v>
      </c>
      <c r="AA43" s="60">
        <f>SUMIF(Y37:Y42,"&gt;0",AA37:AA42)</f>
        <v>90</v>
      </c>
      <c r="AB43" s="88">
        <f t="shared" ref="AB43" si="71">SUM(AB37:AB42)</f>
        <v>41.5</v>
      </c>
      <c r="AC43" s="59">
        <f>SUMIF(AB37:AB42,"&gt;0",AC37:AC42)</f>
        <v>43.5</v>
      </c>
      <c r="AD43" s="60">
        <f>SUMIF(AB37:AB42,"&gt;0",AD37:AD42)</f>
        <v>72.5</v>
      </c>
    </row>
    <row r="44" spans="2:30" ht="15" thickBot="1" x14ac:dyDescent="0.35">
      <c r="B44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77" t="s">
        <v>98</v>
      </c>
      <c r="R44" s="3"/>
      <c r="S44" s="89">
        <f>(S43*10)/U43</f>
        <v>6.666666666666667</v>
      </c>
      <c r="T44" s="69">
        <f>(T43*10)/U43</f>
        <v>6</v>
      </c>
      <c r="U44" s="70">
        <v>10</v>
      </c>
      <c r="V44" s="89">
        <f>(V43*10)/X43</f>
        <v>6.666666666666667</v>
      </c>
      <c r="W44" s="69">
        <f>(W43*10)/X43</f>
        <v>6</v>
      </c>
      <c r="X44" s="70">
        <v>10</v>
      </c>
      <c r="Y44" s="89">
        <f>(Y43*10)/AA43</f>
        <v>6.1111111111111107</v>
      </c>
      <c r="Z44" s="69">
        <f>(Z43*10)/AA43</f>
        <v>6</v>
      </c>
      <c r="AA44" s="70">
        <v>10</v>
      </c>
      <c r="AB44" s="89">
        <f>(AB43*10)/AD43</f>
        <v>5.7241379310344831</v>
      </c>
      <c r="AC44" s="69">
        <f>(AC43*10)/AD43</f>
        <v>6</v>
      </c>
      <c r="AD44" s="70">
        <v>10</v>
      </c>
    </row>
    <row r="45" spans="2:30" ht="19.95" customHeight="1" thickBot="1" x14ac:dyDescent="0.35">
      <c r="B45" s="272" t="s">
        <v>51</v>
      </c>
      <c r="C45" s="273"/>
      <c r="D45" s="273"/>
      <c r="E45" s="273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1"/>
      <c r="R45" s="53"/>
      <c r="S45" s="5"/>
      <c r="T45" s="5"/>
      <c r="U45" s="6"/>
      <c r="V45" s="5"/>
      <c r="W45" s="5"/>
      <c r="X45" s="6"/>
      <c r="Y45" s="5"/>
      <c r="Z45" s="5"/>
      <c r="AA45" s="6"/>
      <c r="AB45" s="5"/>
      <c r="AC45" s="5"/>
      <c r="AD45" s="6"/>
    </row>
    <row r="46" spans="2:30" ht="48" customHeight="1" x14ac:dyDescent="0.3">
      <c r="B46" s="87" t="s">
        <v>52</v>
      </c>
      <c r="C46" s="96" t="s">
        <v>112</v>
      </c>
      <c r="D46" s="127">
        <f>'Assessment_node design_Form'!D57</f>
        <v>4</v>
      </c>
      <c r="E46" s="84">
        <v>3</v>
      </c>
      <c r="F46" s="150">
        <v>2</v>
      </c>
      <c r="G46" s="121">
        <v>3</v>
      </c>
      <c r="H46" s="122">
        <v>5</v>
      </c>
      <c r="I46" s="147">
        <v>2</v>
      </c>
      <c r="J46" s="121">
        <v>3</v>
      </c>
      <c r="K46" s="122">
        <v>5</v>
      </c>
      <c r="L46" s="147">
        <v>2</v>
      </c>
      <c r="M46" s="121">
        <v>3</v>
      </c>
      <c r="N46" s="122">
        <v>5</v>
      </c>
      <c r="O46" s="147">
        <v>2</v>
      </c>
      <c r="P46" s="121">
        <v>3</v>
      </c>
      <c r="Q46" s="122">
        <v>5</v>
      </c>
      <c r="R46" s="53"/>
      <c r="S46" s="135">
        <f t="shared" ref="S46:S48" si="72">IF(F46&gt;1,$D46*$E46*F46,IF($D46&gt;2,$D46*$E46*F46,0))</f>
        <v>24</v>
      </c>
      <c r="T46" s="137">
        <f>3*$E46*F46</f>
        <v>18</v>
      </c>
      <c r="U46" s="138">
        <f>5*$E46*F46</f>
        <v>30</v>
      </c>
      <c r="V46" s="135">
        <f t="shared" ref="V46:V48" si="73">IF(I46&gt;1,$D46*$E46*I46,IF($D46&gt;2,$D46*$E46*I46,0))</f>
        <v>24</v>
      </c>
      <c r="W46" s="137">
        <f>3*$E46*I46</f>
        <v>18</v>
      </c>
      <c r="X46" s="138">
        <f>5*$E46*I46</f>
        <v>30</v>
      </c>
      <c r="Y46" s="135">
        <f t="shared" ref="Y46:Y48" si="74">IF(L46&gt;1,$D46*$E46*L46,IF($D46&gt;2,$D46*$E46*L46,0))</f>
        <v>24</v>
      </c>
      <c r="Z46" s="137">
        <f>3*$E46*L46</f>
        <v>18</v>
      </c>
      <c r="AA46" s="138">
        <f>5*$E46*L46</f>
        <v>30</v>
      </c>
      <c r="AB46" s="135">
        <f t="shared" ref="AB46:AB48" si="75">IF(O46&gt;1,$D46*$E46*O46,IF($D46&gt;2,$D46*$E46*O46,0))</f>
        <v>24</v>
      </c>
      <c r="AC46" s="137">
        <f>3*$E46*O46</f>
        <v>18</v>
      </c>
      <c r="AD46" s="138">
        <f>5*$E46*O46</f>
        <v>30</v>
      </c>
    </row>
    <row r="47" spans="2:30" ht="24" x14ac:dyDescent="0.3">
      <c r="B47" s="40" t="s">
        <v>55</v>
      </c>
      <c r="C47" s="37" t="s">
        <v>37</v>
      </c>
      <c r="D47" s="118">
        <f>'Assessment_node design_Form'!D58</f>
        <v>3</v>
      </c>
      <c r="E47" s="85">
        <v>3</v>
      </c>
      <c r="F47" s="151">
        <v>2</v>
      </c>
      <c r="G47" s="123">
        <v>3</v>
      </c>
      <c r="H47" s="124">
        <v>5</v>
      </c>
      <c r="I47" s="148">
        <v>2</v>
      </c>
      <c r="J47" s="123">
        <v>3</v>
      </c>
      <c r="K47" s="124">
        <v>5</v>
      </c>
      <c r="L47" s="148">
        <v>2</v>
      </c>
      <c r="M47" s="123">
        <v>3</v>
      </c>
      <c r="N47" s="124">
        <v>5</v>
      </c>
      <c r="O47" s="148">
        <v>2</v>
      </c>
      <c r="P47" s="123">
        <v>3</v>
      </c>
      <c r="Q47" s="124">
        <v>5</v>
      </c>
      <c r="R47" s="53"/>
      <c r="S47" s="64">
        <f t="shared" si="72"/>
        <v>18</v>
      </c>
      <c r="T47" s="90">
        <f t="shared" ref="T47:T48" si="76">3*$E47*F47</f>
        <v>18</v>
      </c>
      <c r="U47" s="91">
        <f t="shared" ref="U47:U48" si="77">5*$E47*F47</f>
        <v>30</v>
      </c>
      <c r="V47" s="64">
        <f t="shared" si="73"/>
        <v>18</v>
      </c>
      <c r="W47" s="90">
        <f t="shared" ref="W47:W48" si="78">3*$E47*I47</f>
        <v>18</v>
      </c>
      <c r="X47" s="91">
        <f t="shared" ref="X47:X48" si="79">5*$E47*I47</f>
        <v>30</v>
      </c>
      <c r="Y47" s="64">
        <f t="shared" si="74"/>
        <v>18</v>
      </c>
      <c r="Z47" s="90">
        <f t="shared" ref="Z47:Z48" si="80">3*$E47*L47</f>
        <v>18</v>
      </c>
      <c r="AA47" s="91">
        <f t="shared" ref="AA47:AA48" si="81">5*$E47*L47</f>
        <v>30</v>
      </c>
      <c r="AB47" s="64">
        <f t="shared" si="75"/>
        <v>18</v>
      </c>
      <c r="AC47" s="90">
        <f t="shared" ref="AC47:AC48" si="82">3*$E47*O47</f>
        <v>18</v>
      </c>
      <c r="AD47" s="91">
        <f t="shared" ref="AD47" si="83">5*$E47*O47</f>
        <v>30</v>
      </c>
    </row>
    <row r="48" spans="2:30" ht="19.95" customHeight="1" thickBot="1" x14ac:dyDescent="0.35">
      <c r="B48" s="33" t="s">
        <v>54</v>
      </c>
      <c r="C48" s="97" t="s">
        <v>53</v>
      </c>
      <c r="D48" s="119">
        <f>'Assessment_node design_Form'!D59</f>
        <v>2</v>
      </c>
      <c r="E48" s="86">
        <v>3</v>
      </c>
      <c r="F48" s="152">
        <v>2</v>
      </c>
      <c r="G48" s="125">
        <v>3</v>
      </c>
      <c r="H48" s="126">
        <v>5</v>
      </c>
      <c r="I48" s="149">
        <v>2</v>
      </c>
      <c r="J48" s="125">
        <v>3</v>
      </c>
      <c r="K48" s="126">
        <v>5</v>
      </c>
      <c r="L48" s="149">
        <v>1</v>
      </c>
      <c r="M48" s="125">
        <v>3</v>
      </c>
      <c r="N48" s="126">
        <v>5</v>
      </c>
      <c r="O48" s="149">
        <v>1</v>
      </c>
      <c r="P48" s="125">
        <v>3</v>
      </c>
      <c r="Q48" s="126">
        <v>5</v>
      </c>
      <c r="R48" s="53"/>
      <c r="S48" s="136">
        <f t="shared" si="72"/>
        <v>12</v>
      </c>
      <c r="T48" s="57">
        <f t="shared" si="76"/>
        <v>18</v>
      </c>
      <c r="U48" s="55">
        <f t="shared" si="77"/>
        <v>30</v>
      </c>
      <c r="V48" s="136">
        <f t="shared" si="73"/>
        <v>12</v>
      </c>
      <c r="W48" s="57">
        <f t="shared" si="78"/>
        <v>18</v>
      </c>
      <c r="X48" s="55">
        <f t="shared" si="79"/>
        <v>30</v>
      </c>
      <c r="Y48" s="136">
        <f t="shared" si="74"/>
        <v>0</v>
      </c>
      <c r="Z48" s="57">
        <f t="shared" si="80"/>
        <v>9</v>
      </c>
      <c r="AA48" s="55">
        <f t="shared" si="81"/>
        <v>15</v>
      </c>
      <c r="AB48" s="136">
        <f t="shared" si="75"/>
        <v>0</v>
      </c>
      <c r="AC48" s="57">
        <f t="shared" si="82"/>
        <v>9</v>
      </c>
      <c r="AD48" s="55">
        <f>5*$E48*O48</f>
        <v>15</v>
      </c>
    </row>
    <row r="49" spans="2:30" x14ac:dyDescent="0.3">
      <c r="B49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6" t="s">
        <v>81</v>
      </c>
      <c r="R49" s="3"/>
      <c r="S49" s="88">
        <f>SUM(S46:S48)</f>
        <v>54</v>
      </c>
      <c r="T49" s="59">
        <f>SUMIF(S46:S48,"&gt;0",T46:T48)</f>
        <v>54</v>
      </c>
      <c r="U49" s="60">
        <f>SUMIF(S46:S48,"&gt;0",U46:U48)</f>
        <v>90</v>
      </c>
      <c r="V49" s="88">
        <f t="shared" ref="V49:AB49" si="84">SUM(V46:V48)</f>
        <v>54</v>
      </c>
      <c r="W49" s="59">
        <f>SUMIF(V46:V48,"&gt;0",W46:W48)</f>
        <v>54</v>
      </c>
      <c r="X49" s="60">
        <f>SUMIF(V46:V48,"&gt;0",X46:X48)</f>
        <v>90</v>
      </c>
      <c r="Y49" s="88">
        <f t="shared" si="84"/>
        <v>42</v>
      </c>
      <c r="Z49" s="59">
        <f>SUMIF(Y46:Y48,"&gt;0",Z46:Z48)</f>
        <v>36</v>
      </c>
      <c r="AA49" s="60">
        <f>SUMIF(Y46:Y48,"&gt;0",AA46:AA48)</f>
        <v>60</v>
      </c>
      <c r="AB49" s="88">
        <f t="shared" si="84"/>
        <v>42</v>
      </c>
      <c r="AC49" s="59">
        <f>SUMIF(AB46:AB48,"&gt;0",AC46:AC48)</f>
        <v>36</v>
      </c>
      <c r="AD49" s="60">
        <f>SUMIF(AB46:AB48,"&gt;0",AD46:AD48)</f>
        <v>60</v>
      </c>
    </row>
    <row r="50" spans="2:30" ht="15" thickBot="1" x14ac:dyDescent="0.35">
      <c r="B50"/>
      <c r="D50"/>
      <c r="Q50" s="177" t="s">
        <v>98</v>
      </c>
      <c r="R50" s="3"/>
      <c r="S50" s="89">
        <f>(S49*10)/U49</f>
        <v>6</v>
      </c>
      <c r="T50" s="69">
        <f>(T49*10)/U49</f>
        <v>6</v>
      </c>
      <c r="U50" s="70">
        <v>10</v>
      </c>
      <c r="V50" s="89">
        <f>(V49*10)/X49</f>
        <v>6</v>
      </c>
      <c r="W50" s="69">
        <f>(W49*10)/X49</f>
        <v>6</v>
      </c>
      <c r="X50" s="70">
        <v>10</v>
      </c>
      <c r="Y50" s="89">
        <f>(Y49*10)/AA49</f>
        <v>7</v>
      </c>
      <c r="Z50" s="69">
        <f>(Z49*10)/AA49</f>
        <v>6</v>
      </c>
      <c r="AA50" s="70">
        <v>10</v>
      </c>
      <c r="AB50" s="89">
        <f>(AB49*10)/AD49</f>
        <v>7</v>
      </c>
      <c r="AC50" s="69">
        <f>(AC49*10)/AD49</f>
        <v>6</v>
      </c>
      <c r="AD50" s="70">
        <v>10</v>
      </c>
    </row>
    <row r="51" spans="2:30" x14ac:dyDescent="0.3">
      <c r="D51" s="130" t="s">
        <v>80</v>
      </c>
      <c r="E51" s="132" t="s">
        <v>2</v>
      </c>
      <c r="F51" s="131" t="s">
        <v>79</v>
      </c>
      <c r="G51" s="129" t="s">
        <v>74</v>
      </c>
    </row>
    <row r="52" spans="2:30" ht="14.4" customHeight="1" x14ac:dyDescent="0.3">
      <c r="D52" s="21"/>
      <c r="E52" s="132" t="s">
        <v>3</v>
      </c>
      <c r="F52" s="48"/>
      <c r="G52" s="129" t="s">
        <v>75</v>
      </c>
      <c r="S52" s="235" t="s">
        <v>100</v>
      </c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</row>
    <row r="53" spans="2:30" x14ac:dyDescent="0.3">
      <c r="D53" s="20"/>
      <c r="E53" s="133" t="s">
        <v>4</v>
      </c>
      <c r="F53" s="94"/>
      <c r="G53" s="129" t="s">
        <v>76</v>
      </c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</row>
    <row r="54" spans="2:30" x14ac:dyDescent="0.3">
      <c r="D54" s="20"/>
      <c r="E54" s="134" t="s">
        <v>5</v>
      </c>
      <c r="F54" s="94"/>
      <c r="G54" s="129" t="s">
        <v>77</v>
      </c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</row>
    <row r="55" spans="2:30" x14ac:dyDescent="0.3">
      <c r="C55" s="21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</row>
    <row r="56" spans="2:30" x14ac:dyDescent="0.3">
      <c r="C56" s="27"/>
      <c r="S56" s="236" t="s">
        <v>101</v>
      </c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</row>
    <row r="57" spans="2:30" x14ac:dyDescent="0.3">
      <c r="C57" s="27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</row>
    <row r="58" spans="2:30" x14ac:dyDescent="0.3">
      <c r="C58" s="27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</row>
    <row r="59" spans="2:30" x14ac:dyDescent="0.3">
      <c r="C59" s="27"/>
    </row>
  </sheetData>
  <mergeCells count="45">
    <mergeCell ref="F36:Q36"/>
    <mergeCell ref="F45:Q45"/>
    <mergeCell ref="B45:E45"/>
    <mergeCell ref="B36:E36"/>
    <mergeCell ref="B30:E30"/>
    <mergeCell ref="B8:B9"/>
    <mergeCell ref="B2:B6"/>
    <mergeCell ref="B7:E7"/>
    <mergeCell ref="F7:Q7"/>
    <mergeCell ref="B20:B24"/>
    <mergeCell ref="B17:B18"/>
    <mergeCell ref="B26:B27"/>
    <mergeCell ref="B31:B32"/>
    <mergeCell ref="F16:Q16"/>
    <mergeCell ref="F30:Q30"/>
    <mergeCell ref="B16:E16"/>
    <mergeCell ref="S2:AD2"/>
    <mergeCell ref="F3:H3"/>
    <mergeCell ref="I3:K3"/>
    <mergeCell ref="L3:N3"/>
    <mergeCell ref="O3:Q3"/>
    <mergeCell ref="S3:U3"/>
    <mergeCell ref="V3:X3"/>
    <mergeCell ref="Y3:AA3"/>
    <mergeCell ref="AB3:AD3"/>
    <mergeCell ref="F2:Q2"/>
    <mergeCell ref="C2:C6"/>
    <mergeCell ref="D2:D5"/>
    <mergeCell ref="E2:E5"/>
    <mergeCell ref="G5:H5"/>
    <mergeCell ref="J5:K5"/>
    <mergeCell ref="I4:K4"/>
    <mergeCell ref="M5:N5"/>
    <mergeCell ref="P5:Q5"/>
    <mergeCell ref="F4:H4"/>
    <mergeCell ref="S52:AD55"/>
    <mergeCell ref="S56:AD58"/>
    <mergeCell ref="S4:U5"/>
    <mergeCell ref="V4:X5"/>
    <mergeCell ref="Y4:AA5"/>
    <mergeCell ref="AB4:AD5"/>
    <mergeCell ref="L4:N4"/>
    <mergeCell ref="O4:Q4"/>
    <mergeCell ref="B37:B39"/>
    <mergeCell ref="B11:B12"/>
  </mergeCells>
  <pageMargins left="0.7" right="0.7" top="0.75" bottom="0.75" header="0.3" footer="0.3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CB1D-829E-45CE-92C9-07DC90656406}">
  <sheetPr>
    <pageSetUpPr fitToPage="1"/>
  </sheetPr>
  <dimension ref="A2:R72"/>
  <sheetViews>
    <sheetView tabSelected="1" zoomScaleNormal="100" workbookViewId="0">
      <selection activeCell="B57" sqref="B57:C59"/>
    </sheetView>
  </sheetViews>
  <sheetFormatPr defaultColWidth="8.77734375" defaultRowHeight="14.4" x14ac:dyDescent="0.3"/>
  <cols>
    <col min="1" max="1" width="4.33203125" customWidth="1"/>
    <col min="2" max="2" width="18" style="21" customWidth="1"/>
    <col min="3" max="3" width="39.33203125" customWidth="1"/>
    <col min="4" max="4" width="15.77734375" style="48" customWidth="1"/>
    <col min="5" max="5" width="2.77734375" customWidth="1"/>
    <col min="6" max="6" width="9.109375" customWidth="1"/>
    <col min="9" max="9" width="2.77734375" customWidth="1"/>
    <col min="13" max="13" width="11.6640625" customWidth="1"/>
  </cols>
  <sheetData>
    <row r="2" spans="1:18" x14ac:dyDescent="0.3">
      <c r="B2" s="100" t="s">
        <v>65</v>
      </c>
      <c r="C2" s="99" t="s">
        <v>88</v>
      </c>
    </row>
    <row r="3" spans="1:18" x14ac:dyDescent="0.3">
      <c r="B3" s="100"/>
      <c r="C3" s="99" t="s">
        <v>90</v>
      </c>
    </row>
    <row r="4" spans="1:18" x14ac:dyDescent="0.3">
      <c r="B4" s="100"/>
      <c r="C4" s="99" t="s">
        <v>78</v>
      </c>
    </row>
    <row r="5" spans="1:18" x14ac:dyDescent="0.3">
      <c r="B5" s="100"/>
      <c r="C5" s="99"/>
    </row>
    <row r="6" spans="1:18" x14ac:dyDescent="0.3">
      <c r="B6" s="101" t="s">
        <v>66</v>
      </c>
      <c r="C6" t="s">
        <v>68</v>
      </c>
    </row>
    <row r="7" spans="1:18" x14ac:dyDescent="0.3">
      <c r="B7"/>
      <c r="C7" t="s">
        <v>69</v>
      </c>
    </row>
    <row r="8" spans="1:18" x14ac:dyDescent="0.3">
      <c r="B8"/>
      <c r="C8" t="s">
        <v>70</v>
      </c>
    </row>
    <row r="9" spans="1:18" x14ac:dyDescent="0.3">
      <c r="B9" s="100"/>
      <c r="C9" t="s">
        <v>71</v>
      </c>
    </row>
    <row r="10" spans="1:18" ht="15" thickBot="1" x14ac:dyDescent="0.35">
      <c r="A10" s="1"/>
      <c r="B10" s="20"/>
      <c r="C10" s="1"/>
      <c r="R10" s="21"/>
    </row>
    <row r="11" spans="1:18" ht="15" thickBot="1" x14ac:dyDescent="0.35">
      <c r="A11" s="1"/>
      <c r="B11" s="20"/>
      <c r="C11" s="93" t="s">
        <v>87</v>
      </c>
      <c r="D11" s="77"/>
      <c r="R11" s="21"/>
    </row>
    <row r="12" spans="1:18" ht="15" customHeight="1" thickBot="1" x14ac:dyDescent="0.35">
      <c r="B12" s="20"/>
      <c r="C12" s="1"/>
      <c r="D12" s="47"/>
      <c r="R12" s="21"/>
    </row>
    <row r="13" spans="1:18" s="18" customFormat="1" ht="16.5" customHeight="1" thickBot="1" x14ac:dyDescent="0.35">
      <c r="B13" s="200" t="s">
        <v>0</v>
      </c>
      <c r="C13" s="201" t="s">
        <v>1</v>
      </c>
      <c r="D13" s="227" t="s">
        <v>47</v>
      </c>
      <c r="E13" s="16"/>
      <c r="F13" s="247" t="s">
        <v>43</v>
      </c>
      <c r="G13" s="247"/>
      <c r="H13" s="247"/>
      <c r="I13" s="17"/>
      <c r="R13" s="21"/>
    </row>
    <row r="14" spans="1:18" ht="14.25" customHeight="1" thickBot="1" x14ac:dyDescent="0.35">
      <c r="B14" s="200"/>
      <c r="C14" s="201"/>
      <c r="D14" s="267"/>
      <c r="F14" s="266" t="s">
        <v>5</v>
      </c>
      <c r="G14" s="266"/>
      <c r="H14" s="266"/>
      <c r="J14" s="178" t="s">
        <v>99</v>
      </c>
    </row>
    <row r="15" spans="1:18" ht="40.049999999999997" customHeight="1" thickBot="1" x14ac:dyDescent="0.35">
      <c r="B15" s="200"/>
      <c r="C15" s="201"/>
      <c r="D15" s="267"/>
      <c r="F15" s="109"/>
      <c r="G15" s="114" t="str">
        <f>IF(F14="A","PRIMARY STATION",IF(F14="B","SECONDARY STATION",IF(F14="C","METROPOLITAN STATION",IF(F14="D","OUTSKIRT INTERCHANGE CAR PARK","type of node not valid"))))</f>
        <v>OUTSKIRT INTERCHANGE CAR PARK</v>
      </c>
      <c r="H15" s="110"/>
    </row>
    <row r="16" spans="1:18" ht="19.95" customHeight="1" thickBot="1" x14ac:dyDescent="0.35">
      <c r="B16" s="200"/>
      <c r="C16" s="201"/>
      <c r="D16" s="268"/>
      <c r="E16" s="3"/>
      <c r="F16" s="111"/>
      <c r="G16" s="112"/>
      <c r="H16" s="113"/>
    </row>
    <row r="17" spans="2:18" ht="75" customHeight="1" thickBot="1" x14ac:dyDescent="0.35">
      <c r="B17" s="200"/>
      <c r="C17" s="201"/>
      <c r="D17" s="115" t="s">
        <v>94</v>
      </c>
      <c r="F17" s="92" t="s">
        <v>28</v>
      </c>
      <c r="G17" s="13" t="s">
        <v>29</v>
      </c>
      <c r="H17" s="14" t="s">
        <v>30</v>
      </c>
      <c r="J17" s="263" t="s">
        <v>58</v>
      </c>
      <c r="K17" s="264"/>
      <c r="L17" s="264"/>
      <c r="M17" s="264"/>
      <c r="N17" s="264"/>
      <c r="O17" s="264"/>
      <c r="P17" s="264"/>
      <c r="Q17" s="264"/>
      <c r="R17" s="265"/>
    </row>
    <row r="18" spans="2:18" ht="19.95" customHeight="1" thickBot="1" x14ac:dyDescent="0.35">
      <c r="B18" s="199" t="s">
        <v>6</v>
      </c>
      <c r="C18" s="199"/>
      <c r="D18" s="199"/>
      <c r="F18" s="272" t="s">
        <v>6</v>
      </c>
      <c r="G18" s="273"/>
      <c r="H18" s="274"/>
      <c r="J18" s="103"/>
      <c r="K18" s="104"/>
      <c r="L18" s="104"/>
      <c r="M18" s="104"/>
      <c r="N18" s="104"/>
      <c r="O18" s="104"/>
      <c r="P18" s="105"/>
    </row>
    <row r="19" spans="2:18" ht="36" x14ac:dyDescent="0.3">
      <c r="B19" s="260" t="s">
        <v>35</v>
      </c>
      <c r="C19" s="38" t="s">
        <v>36</v>
      </c>
      <c r="D19" s="155">
        <v>4</v>
      </c>
      <c r="E19" s="3"/>
      <c r="F19" s="135">
        <f>IF(F14="A",'Assessment_node design'!S8,IF(F14="B",'Assessment_node design'!V8,IF(F14="C",'Assessment_node design'!Y8,'Assessment_node design'!AB8)))</f>
        <v>24</v>
      </c>
      <c r="G19" s="137">
        <f>IF(F14="A",'Assessment_node design'!T8,IF(F14="B",'Assessment_node design'!W8,IF(F14="C",'Assessment_node design'!Z8,'Assessment_node design'!AC8)))</f>
        <v>18</v>
      </c>
      <c r="H19" s="138">
        <f>IF($F14="A",'Assessment_node design'!U8,IF($F14="B",'Assessment_node design'!X8,IF($F14="C",'Assessment_node design'!AA8,'Assessment_node design'!AD8)))</f>
        <v>30</v>
      </c>
      <c r="I19" s="1"/>
      <c r="J19" s="103"/>
      <c r="K19" s="104"/>
      <c r="L19" s="104"/>
      <c r="M19" s="104"/>
      <c r="N19" s="104"/>
      <c r="O19" s="104"/>
      <c r="P19" s="105"/>
    </row>
    <row r="20" spans="2:18" ht="36" x14ac:dyDescent="0.3">
      <c r="B20" s="215"/>
      <c r="C20" s="34" t="s">
        <v>125</v>
      </c>
      <c r="D20" s="156">
        <v>4</v>
      </c>
      <c r="E20" s="3"/>
      <c r="F20" s="64">
        <f>IF(F14="A",'Assessment_node design'!S9,IF(F14="B",'Assessment_node design'!V9,IF(F14="C",'Assessment_node design'!Y9,'Assessment_node design'!AB9)))</f>
        <v>8</v>
      </c>
      <c r="G20" s="90">
        <f>IF(F14="A",'Assessment_node design'!T9,IF(F14="B",'Assessment_node design'!W9,IF(F14="C",'Assessment_node design'!Z9,'Assessment_node design'!AC9)))</f>
        <v>6</v>
      </c>
      <c r="H20" s="91">
        <f>IF(F14="A",'Assessment_node design'!U9,IF(F14="B",'Assessment_node design'!X9,IF(F14="C",'Assessment_node design'!AA9,'Assessment_node design'!AD9)))</f>
        <v>10</v>
      </c>
      <c r="J20" s="103"/>
      <c r="K20" s="104"/>
      <c r="L20" s="104"/>
      <c r="M20" s="104"/>
      <c r="N20" s="104"/>
      <c r="O20" s="104"/>
      <c r="P20" s="105"/>
    </row>
    <row r="21" spans="2:18" ht="36" x14ac:dyDescent="0.3">
      <c r="B21" s="98" t="s">
        <v>123</v>
      </c>
      <c r="C21" s="34" t="s">
        <v>126</v>
      </c>
      <c r="D21" s="156">
        <v>2</v>
      </c>
      <c r="E21" s="3"/>
      <c r="F21" s="64">
        <f>IF(F14="A",'Assessment_node design'!S10,IF(F14="B",'Assessment_node design'!V10,IF(F14="C",'Assessment_node design'!Y10,'Assessment_node design'!AB10)))</f>
        <v>12</v>
      </c>
      <c r="G21" s="90">
        <f>IF(F14="A",'Assessment_node design'!T10,IF(F14="B",'Assessment_node design'!W10,IF(F14="C",'Assessment_node design'!Z10,'Assessment_node design'!AC10)))</f>
        <v>18</v>
      </c>
      <c r="H21" s="91">
        <f>IF(F14="A",'Assessment_node design'!U10,IF(F14="B",'Assessment_node design'!X10,IF(F14="C",'Assessment_node design'!AA10,'Assessment_node design'!AD10)))</f>
        <v>30</v>
      </c>
      <c r="J21" s="103"/>
      <c r="K21" s="104"/>
      <c r="L21" s="104"/>
      <c r="M21" s="104"/>
      <c r="N21" s="104"/>
      <c r="O21" s="104"/>
      <c r="P21" s="105"/>
    </row>
    <row r="22" spans="2:18" ht="36" x14ac:dyDescent="0.3">
      <c r="B22" s="215" t="s">
        <v>124</v>
      </c>
      <c r="C22" s="34" t="s">
        <v>49</v>
      </c>
      <c r="D22" s="156">
        <v>3</v>
      </c>
      <c r="E22" s="3"/>
      <c r="F22" s="64">
        <f>IF(F14="A",'Assessment_node design'!S11,IF(F14="B",'Assessment_node design'!V11,IF(F14="C",'Assessment_node design'!Y11,'Assessment_node design'!AB11)))</f>
        <v>18</v>
      </c>
      <c r="G22" s="90">
        <f>IF(F14="A",'Assessment_node design'!T11,IF(F14="B",'Assessment_node design'!W11,IF(F14="C",'Assessment_node design'!Z11,'Assessment_node design'!AC11)))</f>
        <v>18</v>
      </c>
      <c r="H22" s="91">
        <f>IF(F14="A",'Assessment_node design'!U11,IF(F14="B",'Assessment_node design'!X11,IF(F14="C",'Assessment_node design'!AA11,'Assessment_node design'!AD11)))</f>
        <v>30</v>
      </c>
      <c r="J22" s="103"/>
      <c r="K22" s="104"/>
      <c r="L22" s="104"/>
      <c r="M22" s="104"/>
      <c r="N22" s="104"/>
      <c r="O22" s="104"/>
      <c r="P22" s="105"/>
    </row>
    <row r="23" spans="2:18" ht="24" x14ac:dyDescent="0.3">
      <c r="B23" s="215"/>
      <c r="C23" s="34" t="s">
        <v>15</v>
      </c>
      <c r="D23" s="156">
        <v>5</v>
      </c>
      <c r="E23" s="3"/>
      <c r="F23" s="64">
        <f>IF(F14="A",'Assessment_node design'!S12,IF(F14="B",'Assessment_node design'!V12,IF(F14="C",'Assessment_node design'!Y12,'Assessment_node design'!AB12)))</f>
        <v>10</v>
      </c>
      <c r="G23" s="90">
        <f>IF(F14="A",'Assessment_node design'!T12,IF(F14="B",'Assessment_node design'!W12,IF(F14="C",'Assessment_node design'!Z12,'Assessment_node design'!AC12)))</f>
        <v>6</v>
      </c>
      <c r="H23" s="91">
        <f>IF(F14="A",'Assessment_node design'!U12,IF(F14="B",'Assessment_node design'!X12,IF(F14="C",'Assessment_node design'!AA12,'Assessment_node design'!AD12)))</f>
        <v>10</v>
      </c>
      <c r="J23" s="103"/>
      <c r="K23" s="104"/>
      <c r="L23" s="104"/>
      <c r="M23" s="104"/>
      <c r="N23" s="104"/>
      <c r="O23" s="104"/>
      <c r="P23" s="105"/>
    </row>
    <row r="24" spans="2:18" ht="36.6" thickBot="1" x14ac:dyDescent="0.35">
      <c r="B24" s="44" t="s">
        <v>16</v>
      </c>
      <c r="C24" s="41" t="s">
        <v>17</v>
      </c>
      <c r="D24" s="157">
        <v>2</v>
      </c>
      <c r="E24" s="3"/>
      <c r="F24" s="136">
        <f>IF(F14="A",'Assessment_node design'!S13,IF(F14="B",'Assessment_node design'!V13,IF(F14="C",'Assessment_node design'!Y13,'Assessment_node design'!AB13)))</f>
        <v>0</v>
      </c>
      <c r="G24" s="57">
        <f>IF(F14="A",'Assessment_node design'!T13,IF(F14="B",'Assessment_node design'!W13,IF(F14="C",'Assessment_node design'!Z13,'Assessment_node design'!AC13)))</f>
        <v>3</v>
      </c>
      <c r="H24" s="55">
        <f>IF(F14="A",'Assessment_node design'!U13,IF(F14="B",'Assessment_node design'!X13,IF(F14="C",'Assessment_node design'!AA13,'Assessment_node design'!AD13)))</f>
        <v>5</v>
      </c>
      <c r="J24" s="106"/>
      <c r="K24" s="107"/>
      <c r="L24" s="107"/>
      <c r="M24" s="107"/>
      <c r="N24" s="107"/>
      <c r="O24" s="107"/>
      <c r="P24" s="108"/>
    </row>
    <row r="25" spans="2:18" x14ac:dyDescent="0.3">
      <c r="B25"/>
      <c r="C25" s="145"/>
      <c r="D25" s="146" t="s">
        <v>81</v>
      </c>
      <c r="E25" s="3"/>
      <c r="F25" s="88">
        <f>IF($F14="A",'Assessment_node design'!S14,IF($F14="B",'Assessment_node design'!V14,IF($F14="C",'Assessment_node design'!Y14,'Assessment_node design'!AB14)))</f>
        <v>72</v>
      </c>
      <c r="G25" s="59">
        <f>IF($F14="A",'Assessment_node design'!T14,IF($F14="B",'Assessment_node design'!W14,IF($F14="C",'Assessment_node design'!Z14,'Assessment_node design'!AC14)))</f>
        <v>66</v>
      </c>
      <c r="H25" s="60">
        <f>IF($F14="A",'Assessment_node design'!U14,IF($F14="B",'Assessment_node design'!X14,IF($F14="C",'Assessment_node design'!AA14,'Assessment_node design'!AD14)))</f>
        <v>110</v>
      </c>
      <c r="J25" s="1"/>
    </row>
    <row r="26" spans="2:18" ht="15" thickBot="1" x14ac:dyDescent="0.35">
      <c r="B26"/>
      <c r="C26" s="140"/>
      <c r="D26" s="176" t="s">
        <v>98</v>
      </c>
      <c r="E26" s="3"/>
      <c r="F26" s="89">
        <f>(F25*10)/$H25</f>
        <v>6.5454545454545459</v>
      </c>
      <c r="G26" s="69">
        <f>(G25*10)/$H25</f>
        <v>6</v>
      </c>
      <c r="H26" s="70">
        <f>(H25*10)/$H25</f>
        <v>10</v>
      </c>
      <c r="I26" s="32"/>
      <c r="J26" s="31"/>
      <c r="K26" s="11"/>
    </row>
    <row r="27" spans="2:18" ht="19.95" customHeight="1" thickBot="1" x14ac:dyDescent="0.35">
      <c r="B27" s="254" t="s">
        <v>8</v>
      </c>
      <c r="C27" s="254"/>
      <c r="D27" s="254"/>
      <c r="E27" s="3"/>
      <c r="F27" s="272" t="s">
        <v>8</v>
      </c>
      <c r="G27" s="273"/>
      <c r="H27" s="274"/>
      <c r="J27" s="1"/>
    </row>
    <row r="28" spans="2:18" ht="48" customHeight="1" x14ac:dyDescent="0.3">
      <c r="B28" s="260" t="s">
        <v>25</v>
      </c>
      <c r="C28" s="96" t="s">
        <v>93</v>
      </c>
      <c r="D28" s="155">
        <v>5</v>
      </c>
      <c r="E28" s="3"/>
      <c r="F28" s="135">
        <f>IF($F14="A",'Assessment_node design'!S17,IF($F14="B",'Assessment_node design'!V17,IF($F14="C",'Assessment_node design'!Y17,'Assessment_node design'!AB17)))</f>
        <v>30</v>
      </c>
      <c r="G28" s="137">
        <f>IF($F14="A",'Assessment_node design'!T17,IF($F14="B",'Assessment_node design'!W17,IF($F14="C",'Assessment_node design'!Z17,'Assessment_node design'!AC17)))</f>
        <v>18</v>
      </c>
      <c r="H28" s="138">
        <f>IF($F14="A",'Assessment_node design'!U17,IF($F14="B",'Assessment_node design'!X17,IF($F14="C",'Assessment_node design'!AA17,'Assessment_node design'!AD17)))</f>
        <v>30</v>
      </c>
      <c r="J28" s="1"/>
    </row>
    <row r="29" spans="2:18" ht="36" x14ac:dyDescent="0.3">
      <c r="B29" s="215"/>
      <c r="C29" s="37" t="s">
        <v>106</v>
      </c>
      <c r="D29" s="156">
        <v>1</v>
      </c>
      <c r="E29" s="3"/>
      <c r="F29" s="64">
        <f>IF($F14="A",'Assessment_node design'!S18,IF($F14="B",'Assessment_node design'!V18,IF($F14="C",'Assessment_node design'!Y18,'Assessment_node design'!AB18)))</f>
        <v>0</v>
      </c>
      <c r="G29" s="90">
        <f>IF($F14="A",'Assessment_node design'!T18,IF($F14="B",'Assessment_node design'!W18,IF($F14="C",'Assessment_node design'!Z18,'Assessment_node design'!AC18)))</f>
        <v>3</v>
      </c>
      <c r="H29" s="91">
        <f>IF($F14="A",'Assessment_node design'!U18,IF($F14="B",'Assessment_node design'!X18,IF($F14="C",'Assessment_node design'!AA18,'Assessment_node design'!AD18)))</f>
        <v>5</v>
      </c>
      <c r="J29" s="1"/>
    </row>
    <row r="30" spans="2:18" ht="48" customHeight="1" x14ac:dyDescent="0.3">
      <c r="B30" s="40" t="s">
        <v>26</v>
      </c>
      <c r="C30" s="37" t="s">
        <v>107</v>
      </c>
      <c r="D30" s="156">
        <v>3</v>
      </c>
      <c r="E30" s="3"/>
      <c r="F30" s="64">
        <f>IF($F14="A",'Assessment_node design'!S19,IF($F14="B",'Assessment_node design'!V19,IF($F14="C",'Assessment_node design'!Y19,'Assessment_node design'!AB19)))</f>
        <v>3</v>
      </c>
      <c r="G30" s="90">
        <f>IF($F14="A",'Assessment_node design'!T19,IF($F14="B",'Assessment_node design'!W19,IF($F14="C",'Assessment_node design'!Z19,'Assessment_node design'!AC19)))</f>
        <v>3</v>
      </c>
      <c r="H30" s="91">
        <f>IF($F14="A",'Assessment_node design'!U19,IF($F14="B",'Assessment_node design'!X19,IF($F14="C",'Assessment_node design'!AA19,'Assessment_node design'!AD19)))</f>
        <v>5</v>
      </c>
      <c r="J30" s="1"/>
    </row>
    <row r="31" spans="2:18" ht="24" customHeight="1" x14ac:dyDescent="0.3">
      <c r="B31" s="215" t="s">
        <v>64</v>
      </c>
      <c r="C31" s="34" t="s">
        <v>14</v>
      </c>
      <c r="D31" s="156">
        <v>1</v>
      </c>
      <c r="E31" s="3"/>
      <c r="F31" s="64">
        <f>IF($F14="A",'Assessment_node design'!S20,IF($F14="B",'Assessment_node design'!V20,IF($F14="C",'Assessment_node design'!Y20,'Assessment_node design'!AB20)))</f>
        <v>0</v>
      </c>
      <c r="G31" s="90">
        <f>IF($F14="A",'Assessment_node design'!T20,IF($F14="B",'Assessment_node design'!W20,IF($F14="C",'Assessment_node design'!Z20,'Assessment_node design'!AC20)))</f>
        <v>6</v>
      </c>
      <c r="H31" s="91">
        <f>IF($F14="A",'Assessment_node design'!U20,IF($F14="B",'Assessment_node design'!X20,IF($F14="C",'Assessment_node design'!AA20,'Assessment_node design'!AD20)))</f>
        <v>10</v>
      </c>
      <c r="J31" s="1"/>
    </row>
    <row r="32" spans="2:18" ht="24" customHeight="1" x14ac:dyDescent="0.3">
      <c r="B32" s="215"/>
      <c r="C32" s="34" t="s">
        <v>34</v>
      </c>
      <c r="D32" s="156">
        <v>5</v>
      </c>
      <c r="E32" s="3"/>
      <c r="F32" s="64">
        <f>IF($F14="A",'Assessment_node design'!S21,IF($F14="B",'Assessment_node design'!V21,IF($F14="C",'Assessment_node design'!Y21,'Assessment_node design'!AB21)))</f>
        <v>20</v>
      </c>
      <c r="G32" s="90">
        <f>IF($F14="A",'Assessment_node design'!T21,IF($F14="B",'Assessment_node design'!W21,IF($F14="C",'Assessment_node design'!Z21,'Assessment_node design'!AC21)))</f>
        <v>12</v>
      </c>
      <c r="H32" s="91">
        <f>IF($F14="A",'Assessment_node design'!U21,IF($F14="B",'Assessment_node design'!X21,IF($F14="C",'Assessment_node design'!AA21,'Assessment_node design'!AD21)))</f>
        <v>20</v>
      </c>
      <c r="J32" s="1"/>
    </row>
    <row r="33" spans="2:11" ht="24" customHeight="1" x14ac:dyDescent="0.3">
      <c r="B33" s="215"/>
      <c r="C33" s="34" t="s">
        <v>108</v>
      </c>
      <c r="D33" s="156">
        <v>5</v>
      </c>
      <c r="E33" s="3"/>
      <c r="F33" s="64">
        <f>IF($F14="A",'Assessment_node design'!S22,IF($F14="B",'Assessment_node design'!V22,IF($F14="C",'Assessment_node design'!Y22,'Assessment_node design'!AB22)))</f>
        <v>20</v>
      </c>
      <c r="G33" s="90">
        <f>IF($F14="A",'Assessment_node design'!T22,IF($F14="B",'Assessment_node design'!W22,IF($F14="C",'Assessment_node design'!Z22,'Assessment_node design'!AC22)))</f>
        <v>12</v>
      </c>
      <c r="H33" s="91">
        <f>IF($F14="A",'Assessment_node design'!U22,IF($F14="B",'Assessment_node design'!X22,IF($F14="C",'Assessment_node design'!AA22,'Assessment_node design'!AD22)))</f>
        <v>20</v>
      </c>
      <c r="J33" s="1"/>
    </row>
    <row r="34" spans="2:11" ht="24" customHeight="1" x14ac:dyDescent="0.3">
      <c r="B34" s="215"/>
      <c r="C34" s="34" t="s">
        <v>38</v>
      </c>
      <c r="D34" s="156">
        <v>2</v>
      </c>
      <c r="E34" s="3"/>
      <c r="F34" s="64">
        <f>IF($F14="A",'Assessment_node design'!S23,IF($F14="B",'Assessment_node design'!V23,IF($F14="C",'Assessment_node design'!Y23,'Assessment_node design'!AB23)))</f>
        <v>0</v>
      </c>
      <c r="G34" s="90">
        <f>IF($F14="A",'Assessment_node design'!T23,IF($F14="B",'Assessment_node design'!W23,IF($F14="C",'Assessment_node design'!Z23,'Assessment_node design'!AC23)))</f>
        <v>4.5</v>
      </c>
      <c r="H34" s="91">
        <f>IF($F14="A",'Assessment_node design'!U23,IF($F14="B",'Assessment_node design'!X23,IF($F14="C",'Assessment_node design'!AA23,'Assessment_node design'!AD23)))</f>
        <v>7.5</v>
      </c>
      <c r="J34" s="1"/>
    </row>
    <row r="35" spans="2:11" ht="24" customHeight="1" x14ac:dyDescent="0.3">
      <c r="B35" s="215"/>
      <c r="C35" s="34" t="s">
        <v>13</v>
      </c>
      <c r="D35" s="156">
        <v>4</v>
      </c>
      <c r="E35" s="3"/>
      <c r="F35" s="64">
        <f>IF($F14="A",'Assessment_node design'!S24,IF($F14="B",'Assessment_node design'!V24,IF($F14="C",'Assessment_node design'!Y24,'Assessment_node design'!AB24)))</f>
        <v>4</v>
      </c>
      <c r="G35" s="90">
        <f>IF($F14="A",'Assessment_node design'!T24,IF($F14="B",'Assessment_node design'!W24,IF($F14="C",'Assessment_node design'!Z24,'Assessment_node design'!AC24)))</f>
        <v>3</v>
      </c>
      <c r="H35" s="91">
        <f>IF($F14="A",'Assessment_node design'!U24,IF($F14="B",'Assessment_node design'!X24,IF($F14="C",'Assessment_node design'!AA24,'Assessment_node design'!AD24)))</f>
        <v>5</v>
      </c>
      <c r="J35" s="1"/>
    </row>
    <row r="36" spans="2:11" ht="36" x14ac:dyDescent="0.3">
      <c r="B36" s="175" t="s">
        <v>12</v>
      </c>
      <c r="C36" s="34" t="s">
        <v>109</v>
      </c>
      <c r="D36" s="156">
        <v>4</v>
      </c>
      <c r="E36" s="3"/>
      <c r="F36" s="64">
        <f>IF($F14="A",'Assessment_node design'!S25,IF($F14="B",'Assessment_node design'!V25,IF($F14="C",'Assessment_node design'!Y25,'Assessment_node design'!AB25)))</f>
        <v>8</v>
      </c>
      <c r="G36" s="90">
        <f>IF($F14="A",'Assessment_node design'!T25,IF($F14="B",'Assessment_node design'!W25,IF($F14="C",'Assessment_node design'!Z25,'Assessment_node design'!AC25)))</f>
        <v>6</v>
      </c>
      <c r="H36" s="91">
        <f>IF($F14="A",'Assessment_node design'!U25,IF($F14="B",'Assessment_node design'!X25,IF($F14="C",'Assessment_node design'!AA25,'Assessment_node design'!AD25)))</f>
        <v>10</v>
      </c>
      <c r="J36" s="1"/>
    </row>
    <row r="37" spans="2:11" ht="48" x14ac:dyDescent="0.3">
      <c r="B37" s="261" t="s">
        <v>11</v>
      </c>
      <c r="C37" s="128" t="s">
        <v>120</v>
      </c>
      <c r="D37" s="156">
        <v>5</v>
      </c>
      <c r="E37" s="3"/>
      <c r="F37" s="64">
        <f>IF($F14="A",'Assessment_node design'!S26,IF($F14="B",'Assessment_node design'!V26,IF($F14="C",'Assessment_node design'!Y26,'Assessment_node design'!AB26)))</f>
        <v>30</v>
      </c>
      <c r="G37" s="90">
        <f>IF($F14="A",'Assessment_node design'!T26,IF($F14="B",'Assessment_node design'!W26,IF($F14="C",'Assessment_node design'!Z26,'Assessment_node design'!AC26)))</f>
        <v>18</v>
      </c>
      <c r="H37" s="91">
        <f>IF($F14="A",'Assessment_node design'!U26,IF($F14="B",'Assessment_node design'!X26,IF($F14="C",'Assessment_node design'!AA26,'Assessment_node design'!AD26)))</f>
        <v>30</v>
      </c>
      <c r="J37" s="1"/>
    </row>
    <row r="38" spans="2:11" ht="48.6" thickBot="1" x14ac:dyDescent="0.35">
      <c r="B38" s="262"/>
      <c r="C38" s="128" t="s">
        <v>110</v>
      </c>
      <c r="D38" s="157">
        <v>1</v>
      </c>
      <c r="E38" s="3"/>
      <c r="F38" s="136">
        <f>IF($F14="A",'Assessment_node design'!S27,IF($F14="B",'Assessment_node design'!V27,IF($F14="C",'Assessment_node design'!Y27,'Assessment_node design'!AB27)))</f>
        <v>0</v>
      </c>
      <c r="G38" s="57">
        <f>IF($F14="A",'Assessment_node design'!T27,IF($F14="B",'Assessment_node design'!W27,IF($F14="C",'Assessment_node design'!Z27,'Assessment_node design'!AC27)))</f>
        <v>6</v>
      </c>
      <c r="H38" s="55">
        <f>IF($F14="A",'Assessment_node design'!U27,IF($F14="B",'Assessment_node design'!X27,IF($F14="C",'Assessment_node design'!AA27,'Assessment_node design'!AD27)))</f>
        <v>10</v>
      </c>
      <c r="J38" s="1"/>
    </row>
    <row r="39" spans="2:11" x14ac:dyDescent="0.3">
      <c r="B39"/>
      <c r="C39" s="145"/>
      <c r="D39" s="146" t="s">
        <v>81</v>
      </c>
      <c r="E39" s="3"/>
      <c r="F39" s="88">
        <f>IF($F14="A",'Assessment_node design'!S28,IF($F14="B",'Assessment_node design'!V28,IF($F14="C",'Assessment_node design'!Y28,'Assessment_node design'!AB28)))</f>
        <v>115</v>
      </c>
      <c r="G39" s="59">
        <f>IF($F14="A",'Assessment_node design'!T28,IF($F14="B",'Assessment_node design'!W28,IF($F14="C",'Assessment_node design'!Z28,'Assessment_node design'!AC28)))</f>
        <v>72</v>
      </c>
      <c r="H39" s="60">
        <f>IF($F14="A",'Assessment_node design'!U28,IF($F14="B",'Assessment_node design'!X28,IF($F14="C",'Assessment_node design'!AA28,'Assessment_node design'!AD28)))</f>
        <v>120</v>
      </c>
      <c r="J39" s="1"/>
    </row>
    <row r="40" spans="2:11" ht="15" thickBot="1" x14ac:dyDescent="0.35">
      <c r="B40"/>
      <c r="C40" s="140"/>
      <c r="D40" s="176" t="s">
        <v>98</v>
      </c>
      <c r="E40" s="3"/>
      <c r="F40" s="89">
        <f>(F39*10)/$H39</f>
        <v>9.5833333333333339</v>
      </c>
      <c r="G40" s="69">
        <f>(G39*10)/$H39</f>
        <v>6</v>
      </c>
      <c r="H40" s="70">
        <f>(H39*10)/$H39</f>
        <v>10</v>
      </c>
      <c r="I40" s="12"/>
      <c r="J40" s="31"/>
      <c r="K40" s="11"/>
    </row>
    <row r="41" spans="2:11" ht="19.95" customHeight="1" thickBot="1" x14ac:dyDescent="0.35">
      <c r="B41" s="211" t="s">
        <v>48</v>
      </c>
      <c r="C41" s="211"/>
      <c r="D41" s="211"/>
      <c r="E41" s="3"/>
      <c r="F41" s="272" t="s">
        <v>116</v>
      </c>
      <c r="G41" s="273"/>
      <c r="H41" s="274"/>
      <c r="J41" s="1"/>
    </row>
    <row r="42" spans="2:11" ht="24" customHeight="1" x14ac:dyDescent="0.3">
      <c r="B42" s="257" t="s">
        <v>10</v>
      </c>
      <c r="C42" s="38" t="s">
        <v>73</v>
      </c>
      <c r="D42" s="155">
        <v>3</v>
      </c>
      <c r="E42" s="3"/>
      <c r="F42" s="135">
        <f>IF($F14="A",'Assessment_node design'!S31,IF($F14="B",'Assessment_node design'!V31,IF($F14="C",'Assessment_node design'!Y31,'Assessment_node design'!AB31)))</f>
        <v>18</v>
      </c>
      <c r="G42" s="137">
        <f>IF($F14="A",'Assessment_node design'!T31,IF($F14="B",'Assessment_node design'!W31,IF($F14="C",'Assessment_node design'!Z31,'Assessment_node design'!AC31)))</f>
        <v>18</v>
      </c>
      <c r="H42" s="138">
        <f>IF($F14="A",'Assessment_node design'!U31,IF($F14="B",'Assessment_node design'!X31,IF($F14="C",'Assessment_node design'!AA31,'Assessment_node design'!AD31)))</f>
        <v>30</v>
      </c>
      <c r="J42" s="1"/>
    </row>
    <row r="43" spans="2:11" ht="24" x14ac:dyDescent="0.3">
      <c r="B43" s="259"/>
      <c r="C43" s="34" t="s">
        <v>72</v>
      </c>
      <c r="D43" s="156">
        <v>5</v>
      </c>
      <c r="E43" s="3"/>
      <c r="F43" s="64">
        <f>IF($F14="A",'Assessment_node design'!S32,IF($F14="B",'Assessment_node design'!V32,IF($F14="C",'Assessment_node design'!Y32,'Assessment_node design'!AB32)))</f>
        <v>15</v>
      </c>
      <c r="G43" s="90">
        <f>IF($F14="A",'Assessment_node design'!T32,IF($F14="B",'Assessment_node design'!W32,IF($F14="C",'Assessment_node design'!Z32,'Assessment_node design'!AC32)))</f>
        <v>9</v>
      </c>
      <c r="H43" s="91">
        <f>IF($F14="A",'Assessment_node design'!U32,IF($F14="B",'Assessment_node design'!X32,IF($F14="C",'Assessment_node design'!AA32,'Assessment_node design'!AD32)))</f>
        <v>15</v>
      </c>
      <c r="J43" s="1"/>
    </row>
    <row r="44" spans="2:11" ht="24.6" thickBot="1" x14ac:dyDescent="0.35">
      <c r="B44" s="44" t="s">
        <v>9</v>
      </c>
      <c r="C44" s="41" t="s">
        <v>117</v>
      </c>
      <c r="D44" s="157">
        <v>2</v>
      </c>
      <c r="E44" s="3"/>
      <c r="F44" s="136">
        <f>IF($F14="A",'Assessment_node design'!S33,IF($F14="B",'Assessment_node design'!V33,IF($F14="C",'Assessment_node design'!Y33,'Assessment_node design'!AB33)))</f>
        <v>0</v>
      </c>
      <c r="G44" s="57">
        <f>IF($F14="A",'Assessment_node design'!T33,IF($F14="B",'Assessment_node design'!W33,IF($F14="C",'Assessment_node design'!Z33,'Assessment_node design'!AC33)))</f>
        <v>1.5</v>
      </c>
      <c r="H44" s="55">
        <f>IF($F14="A",'Assessment_node design'!U33,IF($F14="B",'Assessment_node design'!X33,IF($F14="C",'Assessment_node design'!AA33,'Assessment_node design'!AD33)))</f>
        <v>2.5</v>
      </c>
      <c r="J44" s="173"/>
    </row>
    <row r="45" spans="2:11" x14ac:dyDescent="0.3">
      <c r="B45"/>
      <c r="C45" s="145"/>
      <c r="D45" s="146" t="s">
        <v>81</v>
      </c>
      <c r="E45" s="3"/>
      <c r="F45" s="88">
        <f>IF($F14="A",'Assessment_node design'!S34,IF($F14="B",'Assessment_node design'!V34,IF($F14="C",'Assessment_node design'!Y34,'Assessment_node design'!AB34)))</f>
        <v>33</v>
      </c>
      <c r="G45" s="59">
        <f>IF($F14="A",'Assessment_node design'!T34,IF($F14="B",'Assessment_node design'!W34,IF($F14="C",'Assessment_node design'!Z34,'Assessment_node design'!AC34)))</f>
        <v>27</v>
      </c>
      <c r="H45" s="60">
        <f>IF($F14="A",'Assessment_node design'!U34,IF($F14="B",'Assessment_node design'!X34,IF($F14="C",'Assessment_node design'!AA34,'Assessment_node design'!AD34)))</f>
        <v>45</v>
      </c>
      <c r="J45" s="1"/>
    </row>
    <row r="46" spans="2:11" ht="15" thickBot="1" x14ac:dyDescent="0.35">
      <c r="B46"/>
      <c r="C46" s="140"/>
      <c r="D46" s="176" t="s">
        <v>98</v>
      </c>
      <c r="E46" s="3"/>
      <c r="F46" s="89">
        <f>(F45*10)/$H45</f>
        <v>7.333333333333333</v>
      </c>
      <c r="G46" s="69">
        <f>(G45*10)/$H45</f>
        <v>6</v>
      </c>
      <c r="H46" s="70">
        <f>(H45*10)/$H45</f>
        <v>10</v>
      </c>
      <c r="I46" s="46"/>
      <c r="J46" s="31"/>
      <c r="K46" s="11"/>
    </row>
    <row r="47" spans="2:11" ht="28.05" customHeight="1" thickBot="1" x14ac:dyDescent="0.35">
      <c r="B47" s="254" t="s">
        <v>7</v>
      </c>
      <c r="C47" s="254"/>
      <c r="D47" s="254"/>
      <c r="E47" s="3"/>
      <c r="F47" s="272" t="s">
        <v>7</v>
      </c>
      <c r="G47" s="273"/>
      <c r="H47" s="274"/>
      <c r="J47" s="1"/>
    </row>
    <row r="48" spans="2:11" ht="36" x14ac:dyDescent="0.3">
      <c r="B48" s="257" t="s">
        <v>96</v>
      </c>
      <c r="C48" s="96" t="s">
        <v>121</v>
      </c>
      <c r="D48" s="155">
        <v>4</v>
      </c>
      <c r="E48" s="3"/>
      <c r="F48" s="135">
        <f>IF($F14="A",'Assessment_node design'!S37,IF($F14="B",'Assessment_node design'!V37,IF($F14="C",'Assessment_node design'!Y37,'Assessment_node design'!AB37)))</f>
        <v>12</v>
      </c>
      <c r="G48" s="137">
        <f>IF($F14="A",'Assessment_node design'!T37,IF($F14="B",'Assessment_node design'!W37,IF($F14="C",'Assessment_node design'!Z37,'Assessment_node design'!AC37)))</f>
        <v>9</v>
      </c>
      <c r="H48" s="138">
        <f>IF($F14="A",'Assessment_node design'!U37,IF($F14="B",'Assessment_node design'!X37,IF($F14="C",'Assessment_node design'!AA37,'Assessment_node design'!AD37)))</f>
        <v>15</v>
      </c>
      <c r="J48" s="1"/>
    </row>
    <row r="49" spans="2:11" ht="36.6" customHeight="1" x14ac:dyDescent="0.3">
      <c r="B49" s="258"/>
      <c r="C49" s="37" t="s">
        <v>50</v>
      </c>
      <c r="D49" s="156">
        <v>5</v>
      </c>
      <c r="E49" s="3"/>
      <c r="F49" s="64">
        <f>IF($F14="A",'Assessment_node design'!S38,IF($F14="B",'Assessment_node design'!V38,IF($F14="C",'Assessment_node design'!Y38,'Assessment_node design'!AB38)))</f>
        <v>7.5</v>
      </c>
      <c r="G49" s="90">
        <f>IF($F14="A",'Assessment_node design'!T38,IF($F14="B",'Assessment_node design'!W38,IF($F14="C",'Assessment_node design'!Z38,'Assessment_node design'!AC38)))</f>
        <v>4.5</v>
      </c>
      <c r="H49" s="91">
        <f>IF($F14="A",'Assessment_node design'!U38,IF($F14="B",'Assessment_node design'!X38,IF($F14="C",'Assessment_node design'!AA38,'Assessment_node design'!AD38)))</f>
        <v>7.5</v>
      </c>
      <c r="J49" s="1"/>
    </row>
    <row r="50" spans="2:11" ht="24" x14ac:dyDescent="0.3">
      <c r="B50" s="259"/>
      <c r="C50" s="37" t="s">
        <v>111</v>
      </c>
      <c r="D50" s="156">
        <v>5</v>
      </c>
      <c r="E50" s="3"/>
      <c r="F50" s="64">
        <f>IF($F14="A",'Assessment_node design'!S39,IF($F14="B",'Assessment_node design'!V39,IF($F14="C",'Assessment_node design'!Y39,'Assessment_node design'!AB39)))</f>
        <v>10</v>
      </c>
      <c r="G50" s="90">
        <f>IF($F14="A",'Assessment_node design'!T39,IF($F14="B",'Assessment_node design'!W39,IF($F14="C",'Assessment_node design'!Z39,'Assessment_node design'!AC39)))</f>
        <v>6</v>
      </c>
      <c r="H50" s="91">
        <f>IF($F14="A",'Assessment_node design'!U39,IF($F14="B",'Assessment_node design'!X39,IF($F14="C",'Assessment_node design'!AA39,'Assessment_node design'!AD39)))</f>
        <v>10</v>
      </c>
      <c r="J50" s="1"/>
    </row>
    <row r="51" spans="2:11" ht="36" x14ac:dyDescent="0.3">
      <c r="B51" s="174" t="s">
        <v>22</v>
      </c>
      <c r="C51" s="37" t="s">
        <v>122</v>
      </c>
      <c r="D51" s="156">
        <v>3</v>
      </c>
      <c r="E51" s="3"/>
      <c r="F51" s="64">
        <f>IF($F14="A",'Assessment_node design'!S40,IF($F14="B",'Assessment_node design'!V40,IF($F14="C",'Assessment_node design'!Y40,'Assessment_node design'!AB40)))</f>
        <v>6</v>
      </c>
      <c r="G51" s="90">
        <f>IF($F14="A",'Assessment_node design'!T40,IF($F14="B",'Assessment_node design'!W40,IF($F14="C",'Assessment_node design'!Z40,'Assessment_node design'!AC40)))</f>
        <v>6</v>
      </c>
      <c r="H51" s="91">
        <f>IF($F14="A",'Assessment_node design'!U40,IF($F14="B",'Assessment_node design'!X40,IF($F14="C",'Assessment_node design'!AA40,'Assessment_node design'!AD40)))</f>
        <v>10</v>
      </c>
      <c r="J51" s="1"/>
    </row>
    <row r="52" spans="2:11" ht="24" x14ac:dyDescent="0.3">
      <c r="B52" s="40" t="s">
        <v>23</v>
      </c>
      <c r="C52" s="37" t="s">
        <v>63</v>
      </c>
      <c r="D52" s="156">
        <v>2</v>
      </c>
      <c r="E52" s="3"/>
      <c r="F52" s="64">
        <f>IF($F14="A",'Assessment_node design'!S41,IF($F14="B",'Assessment_node design'!V41,IF($F14="C",'Assessment_node design'!Y41,'Assessment_node design'!AB41)))</f>
        <v>0</v>
      </c>
      <c r="G52" s="90">
        <f>IF($F14="A",'Assessment_node design'!T41,IF($F14="B",'Assessment_node design'!W41,IF($F14="C",'Assessment_node design'!Z41,'Assessment_node design'!AC41)))</f>
        <v>3</v>
      </c>
      <c r="H52" s="91">
        <f>IF($F14="A",'Assessment_node design'!U41,IF($F14="B",'Assessment_node design'!X41,IF($F14="C",'Assessment_node design'!AA41,'Assessment_node design'!AD41)))</f>
        <v>5</v>
      </c>
      <c r="J52" s="1"/>
    </row>
    <row r="53" spans="2:11" ht="36.6" thickBot="1" x14ac:dyDescent="0.35">
      <c r="B53" s="44" t="s">
        <v>95</v>
      </c>
      <c r="C53" s="97" t="s">
        <v>97</v>
      </c>
      <c r="D53" s="157">
        <v>1</v>
      </c>
      <c r="E53" s="3"/>
      <c r="F53" s="136">
        <f>IF($F14="A",'Assessment_node design'!S42,IF($F14="B",'Assessment_node design'!V42,IF($F14="C",'Assessment_node design'!Y42,'Assessment_node design'!AB42)))</f>
        <v>6</v>
      </c>
      <c r="G53" s="57">
        <f>IF($F14="A",'Assessment_node design'!T42,IF($F14="B",'Assessment_node design'!W42,IF($F14="C",'Assessment_node design'!Z42,'Assessment_node design'!AC42)))</f>
        <v>18</v>
      </c>
      <c r="H53" s="55">
        <f>IF($F14="A",'Assessment_node design'!U42,IF($F14="B",'Assessment_node design'!X42,IF($F14="C",'Assessment_node design'!AA42,'Assessment_node design'!AD42)))</f>
        <v>30</v>
      </c>
      <c r="J53" s="1"/>
    </row>
    <row r="54" spans="2:11" x14ac:dyDescent="0.3">
      <c r="B54"/>
      <c r="C54" s="145"/>
      <c r="D54" s="146" t="s">
        <v>81</v>
      </c>
      <c r="E54" s="3"/>
      <c r="F54" s="88">
        <f>IF($F14="A",'Assessment_node design'!S43,IF($F14="B",'Assessment_node design'!V43,IF($F14="C",'Assessment_node design'!Y43,'Assessment_node design'!AB43)))</f>
        <v>41.5</v>
      </c>
      <c r="G54" s="59">
        <f>IF($F14="A",'Assessment_node design'!T43,IF($F14="B",'Assessment_node design'!W43,IF($F14="C",'Assessment_node design'!Z43,'Assessment_node design'!AC43)))</f>
        <v>43.5</v>
      </c>
      <c r="H54" s="60">
        <f>IF($F14="A",'Assessment_node design'!U43,IF($F14="B",'Assessment_node design'!X43,IF($F14="C",'Assessment_node design'!AA43,'Assessment_node design'!AD43)))</f>
        <v>72.5</v>
      </c>
      <c r="J54" s="1"/>
    </row>
    <row r="55" spans="2:11" ht="15" thickBot="1" x14ac:dyDescent="0.35">
      <c r="B55"/>
      <c r="C55" s="140"/>
      <c r="D55" s="176" t="s">
        <v>98</v>
      </c>
      <c r="E55" s="3"/>
      <c r="F55" s="89">
        <f>(F54*10)/$H54</f>
        <v>5.7241379310344831</v>
      </c>
      <c r="G55" s="69">
        <f>(G54*10)/$H54</f>
        <v>6</v>
      </c>
      <c r="H55" s="70">
        <f>(H54*10)/$H54</f>
        <v>10</v>
      </c>
      <c r="I55" s="32"/>
      <c r="J55" s="31"/>
      <c r="K55" s="11"/>
    </row>
    <row r="56" spans="2:11" ht="19.95" customHeight="1" thickBot="1" x14ac:dyDescent="0.35">
      <c r="B56" s="254" t="s">
        <v>51</v>
      </c>
      <c r="C56" s="254"/>
      <c r="D56" s="254"/>
      <c r="E56" s="3"/>
      <c r="F56" s="269" t="s">
        <v>51</v>
      </c>
      <c r="G56" s="270"/>
      <c r="H56" s="271"/>
      <c r="J56" s="1"/>
    </row>
    <row r="57" spans="2:11" ht="48" customHeight="1" x14ac:dyDescent="0.3">
      <c r="B57" s="87" t="s">
        <v>52</v>
      </c>
      <c r="C57" s="96" t="s">
        <v>112</v>
      </c>
      <c r="D57" s="155">
        <v>4</v>
      </c>
      <c r="E57" s="3"/>
      <c r="F57" s="135">
        <f>IF($F14="A",'Assessment_node design'!S46,IF($F14="B",'Assessment_node design'!V46,IF($F14="C",'Assessment_node design'!Y46,'Assessment_node design'!AB46)))</f>
        <v>24</v>
      </c>
      <c r="G57" s="137">
        <f>IF($F14="A",'Assessment_node design'!T46,IF($F14="B",'Assessment_node design'!W46,IF($F14="C",'Assessment_node design'!Z46,'Assessment_node design'!AC46)))</f>
        <v>18</v>
      </c>
      <c r="H57" s="138">
        <f>IF($F14="A",'Assessment_node design'!U46,IF($F14="B",'Assessment_node design'!X46,IF($F14="C",'Assessment_node design'!AA46,'Assessment_node design'!AD46)))</f>
        <v>30</v>
      </c>
      <c r="J57" s="1"/>
    </row>
    <row r="58" spans="2:11" ht="24" customHeight="1" x14ac:dyDescent="0.3">
      <c r="B58" s="40" t="s">
        <v>55</v>
      </c>
      <c r="C58" s="37" t="s">
        <v>37</v>
      </c>
      <c r="D58" s="156">
        <v>3</v>
      </c>
      <c r="E58" s="3"/>
      <c r="F58" s="64">
        <f>IF($F14="A",'Assessment_node design'!S47,IF($F14="B",'Assessment_node design'!V47,IF($F14="C",'Assessment_node design'!Y47,'Assessment_node design'!AB47)))</f>
        <v>18</v>
      </c>
      <c r="G58" s="90">
        <f>IF($F14="A",'Assessment_node design'!T47,IF($F14="B",'Assessment_node design'!W47,IF($F14="C",'Assessment_node design'!Z47,'Assessment_node design'!AC47)))</f>
        <v>18</v>
      </c>
      <c r="H58" s="91">
        <f>IF($F14="A",'Assessment_node design'!U47,IF($F14="B",'Assessment_node design'!X47,IF($F14="C",'Assessment_node design'!AA47,'Assessment_node design'!AD47)))</f>
        <v>30</v>
      </c>
      <c r="J58" s="1"/>
    </row>
    <row r="59" spans="2:11" ht="24" customHeight="1" thickBot="1" x14ac:dyDescent="0.35">
      <c r="B59" s="33" t="s">
        <v>54</v>
      </c>
      <c r="C59" s="97" t="s">
        <v>53</v>
      </c>
      <c r="D59" s="157">
        <v>2</v>
      </c>
      <c r="E59" s="3"/>
      <c r="F59" s="136">
        <f>IF($F14="A",'Assessment_node design'!S48,IF($F14="B",'Assessment_node design'!V48,IF($F14="C",'Assessment_node design'!Y48,'Assessment_node design'!AB48)))</f>
        <v>0</v>
      </c>
      <c r="G59" s="57">
        <f>IF($F14="A",'Assessment_node design'!T48,IF($F14="B",'Assessment_node design'!W48,IF($F14="C",'Assessment_node design'!Z48,'Assessment_node design'!AC48)))</f>
        <v>9</v>
      </c>
      <c r="H59" s="55">
        <f>IF($F14="A",'Assessment_node design'!U48,IF($F14="B",'Assessment_node design'!X48,IF($F14="C",'Assessment_node design'!AA48,'Assessment_node design'!AD48)))</f>
        <v>15</v>
      </c>
      <c r="J59" s="1"/>
    </row>
    <row r="60" spans="2:11" x14ac:dyDescent="0.3">
      <c r="B60"/>
      <c r="C60" s="145"/>
      <c r="D60" s="146" t="s">
        <v>81</v>
      </c>
      <c r="E60" s="3"/>
      <c r="F60" s="88">
        <f>IF($F14="A",'Assessment_node design'!S49,IF($F20="B",'Assessment_node design'!V49,IF($F20="C",'Assessment_node design'!Y49,'Assessment_node design'!AB49)))</f>
        <v>42</v>
      </c>
      <c r="G60" s="59">
        <f>IF($F14="A",'Assessment_node design'!T49,IF($F14="B",'Assessment_node design'!W49,IF($F14="C",'Assessment_node design'!Z49,'Assessment_node design'!AC49)))</f>
        <v>36</v>
      </c>
      <c r="H60" s="60">
        <f>IF($F14="A",'Assessment_node design'!U49,IF($F14="B",'Assessment_node design'!X49,IF($F14="C",'Assessment_node design'!AA49,'Assessment_node design'!AD49)))</f>
        <v>60</v>
      </c>
      <c r="J60" s="1"/>
    </row>
    <row r="61" spans="2:11" ht="15" thickBot="1" x14ac:dyDescent="0.35">
      <c r="B61"/>
      <c r="C61" s="1"/>
      <c r="D61" s="177" t="s">
        <v>98</v>
      </c>
      <c r="E61" s="3"/>
      <c r="F61" s="89">
        <f>(F60*10)/$H60</f>
        <v>7</v>
      </c>
      <c r="G61" s="69">
        <f>(G60*10)/$H60</f>
        <v>6</v>
      </c>
      <c r="H61" s="70">
        <f>(H60*10)/$H60</f>
        <v>10</v>
      </c>
      <c r="I61" s="12"/>
      <c r="J61" s="31"/>
      <c r="K61" s="11"/>
    </row>
    <row r="62" spans="2:11" s="23" customFormat="1" x14ac:dyDescent="0.3">
      <c r="B62" s="22"/>
      <c r="C62" s="1"/>
      <c r="D62" s="94"/>
      <c r="F62" s="24"/>
      <c r="G62" s="24"/>
      <c r="H62" s="24"/>
      <c r="I62" s="25"/>
      <c r="J62" s="26"/>
      <c r="K62" s="26"/>
    </row>
    <row r="63" spans="2:11" s="1" customFormat="1" x14ac:dyDescent="0.3">
      <c r="B63" s="20"/>
      <c r="D63" s="94"/>
    </row>
    <row r="68" spans="3:3" x14ac:dyDescent="0.3">
      <c r="C68" s="21"/>
    </row>
    <row r="69" spans="3:3" x14ac:dyDescent="0.3">
      <c r="C69" s="27"/>
    </row>
    <row r="70" spans="3:3" x14ac:dyDescent="0.3">
      <c r="C70" s="27"/>
    </row>
    <row r="71" spans="3:3" x14ac:dyDescent="0.3">
      <c r="C71" s="27"/>
    </row>
    <row r="72" spans="3:3" x14ac:dyDescent="0.3">
      <c r="C72" s="27"/>
    </row>
  </sheetData>
  <sheetProtection selectLockedCells="1"/>
  <mergeCells count="23">
    <mergeCell ref="F56:H56"/>
    <mergeCell ref="F47:H47"/>
    <mergeCell ref="F41:H41"/>
    <mergeCell ref="F27:H27"/>
    <mergeCell ref="F18:H18"/>
    <mergeCell ref="J17:R17"/>
    <mergeCell ref="B41:D41"/>
    <mergeCell ref="B47:D47"/>
    <mergeCell ref="F14:H14"/>
    <mergeCell ref="B13:B17"/>
    <mergeCell ref="C13:C17"/>
    <mergeCell ref="D13:D16"/>
    <mergeCell ref="F13:H13"/>
    <mergeCell ref="B18:D18"/>
    <mergeCell ref="B19:B20"/>
    <mergeCell ref="B22:B23"/>
    <mergeCell ref="B37:B38"/>
    <mergeCell ref="B48:B50"/>
    <mergeCell ref="B56:D56"/>
    <mergeCell ref="B42:B43"/>
    <mergeCell ref="B27:D27"/>
    <mergeCell ref="B28:B29"/>
    <mergeCell ref="B31:B35"/>
  </mergeCells>
  <dataValidations count="2">
    <dataValidation type="list" allowBlank="1" showInputMessage="1" showErrorMessage="1" sqref="F14:H14" xr:uid="{FD5C00FE-BEB2-4E91-A808-499E5D5F044F}">
      <formula1>NODE</formula1>
    </dataValidation>
    <dataValidation type="list" allowBlank="1" showInputMessage="1" showErrorMessage="1" sqref="D19:D24 D28:D38 D42:D44 D48:D53 D57:D59" xr:uid="{E6FE874C-CA27-4932-83BC-429B5483BD69}">
      <formula1>"-,1,2,3,4,5"</formula1>
    </dataValidation>
  </dataValidations>
  <pageMargins left="0.7" right="0.7" top="0.75" bottom="0.75" header="0.3" footer="0.3"/>
  <pageSetup paperSize="9"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4EE9A1C54FFC4D97C9810FB7764B58" ma:contentTypeVersion="12" ma:contentTypeDescription="Create a new document." ma:contentTypeScope="" ma:versionID="a29627d4771c83d23d394e49ad4701d2">
  <xsd:schema xmlns:xsd="http://www.w3.org/2001/XMLSchema" xmlns:xs="http://www.w3.org/2001/XMLSchema" xmlns:p="http://schemas.microsoft.com/office/2006/metadata/properties" xmlns:ns2="fc303ea1-c00c-4dcd-8a61-94638a6238e7" xmlns:ns3="e804862b-6aeb-468e-bad7-0798487c1d5c" targetNamespace="http://schemas.microsoft.com/office/2006/metadata/properties" ma:root="true" ma:fieldsID="3a41034ac80e78a58f079369a3e144d9" ns2:_="" ns3:_="">
    <xsd:import namespace="fc303ea1-c00c-4dcd-8a61-94638a6238e7"/>
    <xsd:import namespace="e804862b-6aeb-468e-bad7-0798487c1d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03ea1-c00c-4dcd-8a61-94638a6238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4862b-6aeb-468e-bad7-0798487c1d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66C3C4-F5C3-4939-A629-D8BE4C9C1ADE}"/>
</file>

<file path=customXml/itemProps2.xml><?xml version="1.0" encoding="utf-8"?>
<ds:datastoreItem xmlns:ds="http://schemas.openxmlformats.org/officeDocument/2006/customXml" ds:itemID="{A98943B6-3EDB-4E6F-96DF-6270E32656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38B1DC-25B9-410A-A98B-8085E975ECE1}">
  <ds:schemaRefs>
    <ds:schemaRef ds:uri="http://purl.org/dc/elements/1.1/"/>
    <ds:schemaRef ds:uri="http://schemas.openxmlformats.org/package/2006/metadata/core-properties"/>
    <ds:schemaRef ds:uri="fc303ea1-c00c-4dcd-8a61-94638a6238e7"/>
    <ds:schemaRef ds:uri="http://schemas.microsoft.com/office/infopath/2007/PartnerControls"/>
    <ds:schemaRef ds:uri="http://purl.org/dc/dcmitype/"/>
    <ds:schemaRef ds:uri="e804862b-6aeb-468e-bad7-0798487c1d5c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Assessment_Policy level</vt:lpstr>
      <vt:lpstr>Assessment_Policy level_Form</vt:lpstr>
      <vt:lpstr>Assessment_node design</vt:lpstr>
      <vt:lpstr>Assessment_node design_Form</vt:lpstr>
      <vt:lpstr>NODE</vt:lpstr>
      <vt:lpstr>'Assessment_node design'!Print_Area</vt:lpstr>
      <vt:lpstr>'Assessment_node design_Form'!Print_Area</vt:lpstr>
      <vt:lpstr>'Assessment_Policy level'!Print_Area</vt:lpstr>
      <vt:lpstr>'Assessment_Policy level_Form'!Print_Area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</dc:creator>
  <cp:lastModifiedBy>Paula Saavedra Rosas</cp:lastModifiedBy>
  <cp:lastPrinted>2020-12-23T17:04:46Z</cp:lastPrinted>
  <dcterms:created xsi:type="dcterms:W3CDTF">2019-11-11T20:26:19Z</dcterms:created>
  <dcterms:modified xsi:type="dcterms:W3CDTF">2020-12-23T17:06:19Z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0x010100B74EE9A1C54FFC4D97C9810FB7764B58</vt:lpwstr>
  </property>
</Properties>
</file>