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3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veunibo-my.sharepoint.com/personal/luca_ciacci5_unibo_it/Documents/_Documenti_UNIBO/UNIBO/PROGETTI UNIBO/TCA/DEF/r1/CES Review/"/>
    </mc:Choice>
  </mc:AlternateContent>
  <xr:revisionPtr revIDLastSave="238" documentId="8_{035C2AEC-5458-C847-B928-B41A5A7278B6}" xr6:coauthVersionLast="47" xr6:coauthVersionMax="47" xr10:uidLastSave="{0BB3C702-4C66-2C48-A453-B8ECDBB55CB5}"/>
  <bookViews>
    <workbookView xWindow="0" yWindow="760" windowWidth="30240" windowHeight="17900" activeTab="3" xr2:uid="{00000000-000D-0000-FFFF-FFFF00000000}"/>
  </bookViews>
  <sheets>
    <sheet name="ReCiPe 2016 Midpoint (H)-C" sheetId="10" r:id="rId1"/>
    <sheet name="IPCC 2021_Characterization" sheetId="11" r:id="rId2"/>
    <sheet name="IPCC 2021_Allocation" sheetId="17" r:id="rId3"/>
    <sheet name="IPCC 2021_Allocation (2)" sheetId="19" r:id="rId4"/>
  </sheets>
  <calcPr calcId="191028" iterate="1" iterateCount="1000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1" i="19" l="1"/>
  <c r="K44" i="19"/>
  <c r="G19" i="17"/>
  <c r="E17" i="17"/>
  <c r="F7" i="19"/>
  <c r="G22" i="19" l="1"/>
  <c r="G23" i="19"/>
  <c r="G24" i="19"/>
  <c r="G25" i="19"/>
  <c r="G21" i="19"/>
  <c r="K53" i="19"/>
  <c r="L53" i="19"/>
  <c r="L52" i="19"/>
  <c r="K52" i="19"/>
  <c r="K51" i="19"/>
  <c r="L51" i="19"/>
  <c r="L50" i="19"/>
  <c r="K50" i="19"/>
  <c r="K49" i="19"/>
  <c r="L49" i="19"/>
  <c r="L48" i="19"/>
  <c r="K48" i="19"/>
  <c r="K47" i="19"/>
  <c r="L47" i="19"/>
  <c r="L46" i="19"/>
  <c r="K46" i="19"/>
  <c r="J45" i="19"/>
  <c r="J44" i="19"/>
  <c r="K45" i="19"/>
  <c r="L45" i="19"/>
  <c r="L44" i="19"/>
  <c r="H34" i="19"/>
  <c r="H35" i="19"/>
  <c r="H36" i="19"/>
  <c r="H37" i="19"/>
  <c r="H38" i="19"/>
  <c r="H33" i="19"/>
  <c r="J53" i="19"/>
  <c r="J52" i="19"/>
  <c r="J51" i="19"/>
  <c r="J50" i="19"/>
  <c r="J49" i="19"/>
  <c r="J48" i="19"/>
  <c r="J47" i="19"/>
  <c r="J46" i="19"/>
  <c r="G34" i="19"/>
  <c r="F34" i="19"/>
  <c r="E34" i="19"/>
  <c r="C25" i="19"/>
  <c r="B25" i="19"/>
  <c r="C24" i="19"/>
  <c r="B24" i="19"/>
  <c r="C23" i="19"/>
  <c r="B23" i="19"/>
  <c r="C22" i="19"/>
  <c r="B22" i="19"/>
  <c r="C21" i="19"/>
  <c r="B21" i="19"/>
  <c r="C17" i="19"/>
  <c r="C14" i="19"/>
  <c r="E18" i="19" s="1"/>
  <c r="F11" i="19"/>
  <c r="D11" i="19"/>
  <c r="F10" i="19"/>
  <c r="D10" i="19"/>
  <c r="F9" i="19"/>
  <c r="D9" i="19"/>
  <c r="F8" i="19"/>
  <c r="D8" i="19"/>
  <c r="D7" i="19"/>
  <c r="E17" i="19" l="1"/>
  <c r="F12" i="19"/>
  <c r="G7" i="19"/>
  <c r="E23" i="19"/>
  <c r="E24" i="19"/>
  <c r="G11" i="19"/>
  <c r="G9" i="19"/>
  <c r="G10" i="19"/>
  <c r="F14" i="19"/>
  <c r="E21" i="19"/>
  <c r="E25" i="19"/>
  <c r="E22" i="19"/>
  <c r="D12" i="19"/>
  <c r="G8" i="19"/>
  <c r="L22" i="19" l="1"/>
  <c r="L23" i="19"/>
  <c r="L24" i="19"/>
  <c r="L25" i="19"/>
  <c r="G12" i="19"/>
  <c r="F47" i="19"/>
  <c r="F49" i="19"/>
  <c r="F51" i="19"/>
  <c r="F53" i="19"/>
  <c r="F45" i="19"/>
  <c r="G7" i="17" l="1"/>
  <c r="F7" i="17"/>
  <c r="J43" i="17"/>
  <c r="J42" i="17"/>
  <c r="J44" i="17"/>
  <c r="J45" i="17"/>
  <c r="J46" i="17"/>
  <c r="J47" i="17"/>
  <c r="J48" i="17"/>
  <c r="J49" i="17"/>
  <c r="J50" i="17"/>
  <c r="J51" i="17"/>
  <c r="B20" i="17"/>
  <c r="B21" i="17"/>
  <c r="B22" i="17"/>
  <c r="B23" i="17"/>
  <c r="B19" i="17"/>
  <c r="C14" i="17"/>
  <c r="BI22" i="10" l="1"/>
  <c r="DB24" i="10"/>
  <c r="DB25" i="10"/>
  <c r="DB32" i="10"/>
  <c r="DB33" i="10"/>
  <c r="DB22" i="10"/>
  <c r="C3" i="10"/>
  <c r="DB23" i="10" s="1"/>
  <c r="C4" i="10"/>
  <c r="C5" i="10"/>
  <c r="C6" i="10"/>
  <c r="DB26" i="10" s="1"/>
  <c r="C7" i="10"/>
  <c r="DB27" i="10" s="1"/>
  <c r="C8" i="10"/>
  <c r="DB28" i="10" s="1"/>
  <c r="C9" i="10"/>
  <c r="DB29" i="10" s="1"/>
  <c r="C10" i="10"/>
  <c r="DB30" i="10" s="1"/>
  <c r="C11" i="10"/>
  <c r="DB31" i="10" s="1"/>
  <c r="C12" i="10"/>
  <c r="C13" i="10"/>
  <c r="C14" i="10"/>
  <c r="DB34" i="10" s="1"/>
  <c r="C15" i="10"/>
  <c r="DB35" i="10" s="1"/>
  <c r="C16" i="10"/>
  <c r="DB36" i="10" s="1"/>
  <c r="C17" i="10"/>
  <c r="DB37" i="10" s="1"/>
  <c r="C18" i="10"/>
  <c r="DB38" i="10" s="1"/>
  <c r="C19" i="10"/>
  <c r="DB39" i="10" s="1"/>
  <c r="C2" i="10"/>
  <c r="E22" i="10" s="1"/>
  <c r="DB21" i="10"/>
  <c r="CJ21" i="10"/>
  <c r="CJ34" i="10" l="1"/>
  <c r="CJ26" i="10"/>
  <c r="CI22" i="10"/>
  <c r="CJ33" i="10"/>
  <c r="CJ25" i="10"/>
  <c r="CJ28" i="10"/>
  <c r="CJ35" i="10"/>
  <c r="CJ32" i="10"/>
  <c r="CJ39" i="10"/>
  <c r="CJ23" i="10"/>
  <c r="CJ38" i="10"/>
  <c r="CJ30" i="10"/>
  <c r="DA22" i="10"/>
  <c r="CJ36" i="10"/>
  <c r="CJ27" i="10"/>
  <c r="CJ22" i="10"/>
  <c r="CJ24" i="10"/>
  <c r="CJ31" i="10"/>
  <c r="CJ37" i="10"/>
  <c r="CJ29" i="10"/>
  <c r="G32" i="17"/>
  <c r="F32" i="17"/>
  <c r="E32" i="17"/>
  <c r="C23" i="17"/>
  <c r="C22" i="17"/>
  <c r="C21" i="17"/>
  <c r="C20" i="17"/>
  <c r="C19" i="17"/>
  <c r="F11" i="17"/>
  <c r="D11" i="17"/>
  <c r="F10" i="17"/>
  <c r="D10" i="17"/>
  <c r="F9" i="17"/>
  <c r="D9" i="17"/>
  <c r="F8" i="17"/>
  <c r="D8" i="17"/>
  <c r="D7" i="17"/>
  <c r="F14" i="17" l="1"/>
  <c r="D12" i="17"/>
  <c r="G8" i="17"/>
  <c r="G10" i="17"/>
  <c r="G9" i="17"/>
  <c r="G11" i="17"/>
  <c r="G12" i="17" l="1"/>
  <c r="DA23" i="10"/>
  <c r="DA24" i="10"/>
  <c r="DA25" i="10"/>
  <c r="DA26" i="10"/>
  <c r="DA27" i="10"/>
  <c r="DA28" i="10"/>
  <c r="DA29" i="10"/>
  <c r="DA30" i="10"/>
  <c r="DA31" i="10"/>
  <c r="DA32" i="10"/>
  <c r="DA33" i="10"/>
  <c r="DA34" i="10"/>
  <c r="DA35" i="10"/>
  <c r="DA36" i="10"/>
  <c r="DA37" i="10"/>
  <c r="DA38" i="10"/>
  <c r="DA39" i="10"/>
  <c r="CZ23" i="10"/>
  <c r="CZ24" i="10"/>
  <c r="J45" i="10" s="1"/>
  <c r="CZ25" i="10"/>
  <c r="CZ26" i="10"/>
  <c r="J47" i="10" s="1"/>
  <c r="CZ27" i="10"/>
  <c r="J48" i="10" s="1"/>
  <c r="CZ28" i="10"/>
  <c r="CZ29" i="10"/>
  <c r="J50" i="10" s="1"/>
  <c r="CZ30" i="10"/>
  <c r="CZ31" i="10"/>
  <c r="CZ32" i="10"/>
  <c r="J53" i="10" s="1"/>
  <c r="CZ33" i="10"/>
  <c r="CZ34" i="10"/>
  <c r="J55" i="10" s="1"/>
  <c r="CZ35" i="10"/>
  <c r="J56" i="10" s="1"/>
  <c r="CZ36" i="10"/>
  <c r="CZ37" i="10"/>
  <c r="J58" i="10" s="1"/>
  <c r="CZ38" i="10"/>
  <c r="CZ39" i="10"/>
  <c r="CZ22" i="10"/>
  <c r="J43" i="10" s="1"/>
  <c r="CY23" i="10"/>
  <c r="CY24" i="10"/>
  <c r="CY25" i="10"/>
  <c r="CY26" i="10"/>
  <c r="CY27" i="10"/>
  <c r="CY28" i="10"/>
  <c r="CY29" i="10"/>
  <c r="CY30" i="10"/>
  <c r="CY31" i="10"/>
  <c r="CY32" i="10"/>
  <c r="CY33" i="10"/>
  <c r="CY34" i="10"/>
  <c r="CY35" i="10"/>
  <c r="CY36" i="10"/>
  <c r="CY37" i="10"/>
  <c r="CY38" i="10"/>
  <c r="CY39" i="10"/>
  <c r="CY22" i="10"/>
  <c r="CX23" i="10"/>
  <c r="CX24" i="10"/>
  <c r="CX25" i="10"/>
  <c r="CX26" i="10"/>
  <c r="CX27" i="10"/>
  <c r="CX28" i="10"/>
  <c r="CX29" i="10"/>
  <c r="CX30" i="10"/>
  <c r="CX31" i="10"/>
  <c r="CX32" i="10"/>
  <c r="CX33" i="10"/>
  <c r="CX34" i="10"/>
  <c r="CX35" i="10"/>
  <c r="CX36" i="10"/>
  <c r="CX37" i="10"/>
  <c r="CX38" i="10"/>
  <c r="CX39" i="10"/>
  <c r="CX22" i="10"/>
  <c r="CW23" i="10"/>
  <c r="CW24" i="10"/>
  <c r="CW25" i="10"/>
  <c r="CW26" i="10"/>
  <c r="CW27" i="10"/>
  <c r="CW28" i="10"/>
  <c r="CW29" i="10"/>
  <c r="CW30" i="10"/>
  <c r="CW31" i="10"/>
  <c r="CW32" i="10"/>
  <c r="CW33" i="10"/>
  <c r="CW34" i="10"/>
  <c r="CW35" i="10"/>
  <c r="CW36" i="10"/>
  <c r="CW37" i="10"/>
  <c r="CW38" i="10"/>
  <c r="CW39" i="10"/>
  <c r="CW22" i="10"/>
  <c r="CV23" i="10"/>
  <c r="CV24" i="10"/>
  <c r="CV25" i="10"/>
  <c r="CV26" i="10"/>
  <c r="CV27" i="10"/>
  <c r="CV28" i="10"/>
  <c r="CV29" i="10"/>
  <c r="CV30" i="10"/>
  <c r="CV31" i="10"/>
  <c r="CV32" i="10"/>
  <c r="CV33" i="10"/>
  <c r="CV34" i="10"/>
  <c r="CV35" i="10"/>
  <c r="CV36" i="10"/>
  <c r="CV37" i="10"/>
  <c r="CV38" i="10"/>
  <c r="CV39" i="10"/>
  <c r="CV22" i="10"/>
  <c r="CU23" i="10"/>
  <c r="CU24" i="10"/>
  <c r="CU25" i="10"/>
  <c r="CU26" i="10"/>
  <c r="CU27" i="10"/>
  <c r="CU28" i="10"/>
  <c r="CU29" i="10"/>
  <c r="CU30" i="10"/>
  <c r="CU31" i="10"/>
  <c r="CU32" i="10"/>
  <c r="CU33" i="10"/>
  <c r="CU34" i="10"/>
  <c r="CU35" i="10"/>
  <c r="CU36" i="10"/>
  <c r="CU37" i="10"/>
  <c r="CU38" i="10"/>
  <c r="CU39" i="10"/>
  <c r="CU22" i="10"/>
  <c r="CT23" i="10"/>
  <c r="CT24" i="10"/>
  <c r="CT25" i="10"/>
  <c r="CT26" i="10"/>
  <c r="CT27" i="10"/>
  <c r="CT28" i="10"/>
  <c r="CT29" i="10"/>
  <c r="CT30" i="10"/>
  <c r="CT31" i="10"/>
  <c r="CT32" i="10"/>
  <c r="CT33" i="10"/>
  <c r="CT34" i="10"/>
  <c r="CT35" i="10"/>
  <c r="CT36" i="10"/>
  <c r="CT37" i="10"/>
  <c r="CT38" i="10"/>
  <c r="CT39" i="10"/>
  <c r="CT22" i="10"/>
  <c r="CS23" i="10"/>
  <c r="CS24" i="10"/>
  <c r="CS25" i="10"/>
  <c r="CS26" i="10"/>
  <c r="CS27" i="10"/>
  <c r="CS28" i="10"/>
  <c r="CS29" i="10"/>
  <c r="CS30" i="10"/>
  <c r="CS31" i="10"/>
  <c r="CS32" i="10"/>
  <c r="CS33" i="10"/>
  <c r="CS34" i="10"/>
  <c r="CS35" i="10"/>
  <c r="CS36" i="10"/>
  <c r="CS37" i="10"/>
  <c r="CS38" i="10"/>
  <c r="CS39" i="10"/>
  <c r="CS22" i="10"/>
  <c r="CR23" i="10"/>
  <c r="CR24" i="10"/>
  <c r="CR25" i="10"/>
  <c r="CR26" i="10"/>
  <c r="CR27" i="10"/>
  <c r="CR28" i="10"/>
  <c r="CR29" i="10"/>
  <c r="CR30" i="10"/>
  <c r="CR31" i="10"/>
  <c r="CR32" i="10"/>
  <c r="CR33" i="10"/>
  <c r="CR34" i="10"/>
  <c r="CR35" i="10"/>
  <c r="CR36" i="10"/>
  <c r="CR37" i="10"/>
  <c r="CR38" i="10"/>
  <c r="CR39" i="10"/>
  <c r="CR22" i="10"/>
  <c r="CQ23" i="10"/>
  <c r="CQ24" i="10"/>
  <c r="CQ25" i="10"/>
  <c r="CQ26" i="10"/>
  <c r="CQ27" i="10"/>
  <c r="CQ28" i="10"/>
  <c r="CQ29" i="10"/>
  <c r="CQ30" i="10"/>
  <c r="CQ31" i="10"/>
  <c r="CQ32" i="10"/>
  <c r="CQ33" i="10"/>
  <c r="CQ34" i="10"/>
  <c r="CQ35" i="10"/>
  <c r="CQ36" i="10"/>
  <c r="CQ37" i="10"/>
  <c r="CQ38" i="10"/>
  <c r="CQ39" i="10"/>
  <c r="CQ22" i="10"/>
  <c r="CP23" i="10"/>
  <c r="CP24" i="10"/>
  <c r="CP25" i="10"/>
  <c r="CP26" i="10"/>
  <c r="CP27" i="10"/>
  <c r="CP28" i="10"/>
  <c r="CP29" i="10"/>
  <c r="CP30" i="10"/>
  <c r="CP31" i="10"/>
  <c r="CP32" i="10"/>
  <c r="CP33" i="10"/>
  <c r="CP34" i="10"/>
  <c r="CP35" i="10"/>
  <c r="CP36" i="10"/>
  <c r="CP37" i="10"/>
  <c r="CP38" i="10"/>
  <c r="CP39" i="10"/>
  <c r="CP22" i="10"/>
  <c r="CO23" i="10"/>
  <c r="CO24" i="10"/>
  <c r="CO25" i="10"/>
  <c r="CO26" i="10"/>
  <c r="CO27" i="10"/>
  <c r="CO28" i="10"/>
  <c r="CO29" i="10"/>
  <c r="CO30" i="10"/>
  <c r="CO31" i="10"/>
  <c r="CO32" i="10"/>
  <c r="CO33" i="10"/>
  <c r="CO34" i="10"/>
  <c r="CO35" i="10"/>
  <c r="CO36" i="10"/>
  <c r="CO37" i="10"/>
  <c r="CO38" i="10"/>
  <c r="CO39" i="10"/>
  <c r="CO22" i="10"/>
  <c r="CN23" i="10"/>
  <c r="CN24" i="10"/>
  <c r="CN25" i="10"/>
  <c r="CN26" i="10"/>
  <c r="CN27" i="10"/>
  <c r="CN28" i="10"/>
  <c r="CN29" i="10"/>
  <c r="CN30" i="10"/>
  <c r="CN31" i="10"/>
  <c r="CN32" i="10"/>
  <c r="CN33" i="10"/>
  <c r="CN34" i="10"/>
  <c r="CN35" i="10"/>
  <c r="CN36" i="10"/>
  <c r="CN37" i="10"/>
  <c r="CN38" i="10"/>
  <c r="CN39" i="10"/>
  <c r="CN22" i="10"/>
  <c r="CM23" i="10"/>
  <c r="CM24" i="10"/>
  <c r="CM25" i="10"/>
  <c r="CM26" i="10"/>
  <c r="CM27" i="10"/>
  <c r="CM28" i="10"/>
  <c r="CM29" i="10"/>
  <c r="CM30" i="10"/>
  <c r="CM31" i="10"/>
  <c r="CM32" i="10"/>
  <c r="CM33" i="10"/>
  <c r="CM34" i="10"/>
  <c r="CM35" i="10"/>
  <c r="CM36" i="10"/>
  <c r="CM37" i="10"/>
  <c r="CM38" i="10"/>
  <c r="CM39" i="10"/>
  <c r="CM22" i="10"/>
  <c r="CL23" i="10"/>
  <c r="CL24" i="10"/>
  <c r="CL25" i="10"/>
  <c r="CL26" i="10"/>
  <c r="CL27" i="10"/>
  <c r="CL28" i="10"/>
  <c r="CL29" i="10"/>
  <c r="CL30" i="10"/>
  <c r="CL31" i="10"/>
  <c r="CL32" i="10"/>
  <c r="CL33" i="10"/>
  <c r="CL34" i="10"/>
  <c r="CL35" i="10"/>
  <c r="CL36" i="10"/>
  <c r="CL37" i="10"/>
  <c r="CL38" i="10"/>
  <c r="CL39" i="10"/>
  <c r="CL22" i="10"/>
  <c r="CK37" i="10"/>
  <c r="CK23" i="10"/>
  <c r="CK24" i="10"/>
  <c r="CK25" i="10"/>
  <c r="CK26" i="10"/>
  <c r="CK27" i="10"/>
  <c r="CK28" i="10"/>
  <c r="CK29" i="10"/>
  <c r="CK30" i="10"/>
  <c r="CK31" i="10"/>
  <c r="CK32" i="10"/>
  <c r="CK33" i="10"/>
  <c r="CK34" i="10"/>
  <c r="CK35" i="10"/>
  <c r="CK36" i="10"/>
  <c r="CK38" i="10"/>
  <c r="CK39" i="10"/>
  <c r="CK22" i="10"/>
  <c r="CL21" i="10"/>
  <c r="CM21" i="10"/>
  <c r="CN21" i="10"/>
  <c r="CO21" i="10"/>
  <c r="CP21" i="10"/>
  <c r="CQ21" i="10"/>
  <c r="CR21" i="10"/>
  <c r="CS21" i="10"/>
  <c r="CT21" i="10"/>
  <c r="CU21" i="10"/>
  <c r="CK21" i="10"/>
  <c r="CW21" i="10"/>
  <c r="CX21" i="10"/>
  <c r="CY21" i="10"/>
  <c r="CZ21" i="10"/>
  <c r="DA21" i="10"/>
  <c r="CV21" i="10"/>
  <c r="AM26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AJ21" i="10"/>
  <c r="AK21" i="10"/>
  <c r="AL21" i="10"/>
  <c r="AM21" i="10"/>
  <c r="AN21" i="10"/>
  <c r="AO21" i="10"/>
  <c r="AP21" i="10"/>
  <c r="AQ21" i="10"/>
  <c r="AR21" i="10"/>
  <c r="AS21" i="10"/>
  <c r="AT21" i="10"/>
  <c r="AU21" i="10"/>
  <c r="AV21" i="10"/>
  <c r="AW21" i="10"/>
  <c r="AX21" i="10"/>
  <c r="AY21" i="10"/>
  <c r="AZ21" i="10"/>
  <c r="BA21" i="10"/>
  <c r="BB21" i="10"/>
  <c r="BC21" i="10"/>
  <c r="BD21" i="10"/>
  <c r="BE21" i="10"/>
  <c r="BF21" i="10"/>
  <c r="BG21" i="10"/>
  <c r="BH21" i="10"/>
  <c r="BI21" i="10"/>
  <c r="BJ21" i="10"/>
  <c r="BK21" i="10"/>
  <c r="BL21" i="10"/>
  <c r="BM21" i="10"/>
  <c r="BN21" i="10"/>
  <c r="BO21" i="10"/>
  <c r="BP21" i="10"/>
  <c r="BQ21" i="10"/>
  <c r="BR21" i="10"/>
  <c r="BS21" i="10"/>
  <c r="BT21" i="10"/>
  <c r="BU21" i="10"/>
  <c r="BV21" i="10"/>
  <c r="BW21" i="10"/>
  <c r="BX21" i="10"/>
  <c r="BY21" i="10"/>
  <c r="BZ21" i="10"/>
  <c r="CA21" i="10"/>
  <c r="CB21" i="10"/>
  <c r="CC21" i="10"/>
  <c r="CD21" i="10"/>
  <c r="CE21" i="10"/>
  <c r="CF21" i="10"/>
  <c r="CG21" i="10"/>
  <c r="CH21" i="10"/>
  <c r="CI21" i="10"/>
  <c r="D21" i="10"/>
  <c r="CI39" i="10"/>
  <c r="CH39" i="10"/>
  <c r="CG39" i="10"/>
  <c r="CF39" i="10"/>
  <c r="CE39" i="10"/>
  <c r="CD39" i="10"/>
  <c r="CC39" i="10"/>
  <c r="CB39" i="10"/>
  <c r="CA39" i="10"/>
  <c r="BZ39" i="10"/>
  <c r="BY39" i="10"/>
  <c r="BX39" i="10"/>
  <c r="BW39" i="10"/>
  <c r="BV39" i="10"/>
  <c r="BU39" i="10"/>
  <c r="BT39" i="10"/>
  <c r="BS39" i="10"/>
  <c r="BR39" i="10"/>
  <c r="BQ39" i="10"/>
  <c r="BP39" i="10"/>
  <c r="BO39" i="10"/>
  <c r="BN39" i="10"/>
  <c r="BM39" i="10"/>
  <c r="BL39" i="10"/>
  <c r="BK39" i="10"/>
  <c r="BJ39" i="10"/>
  <c r="BI39" i="10"/>
  <c r="BH39" i="10"/>
  <c r="BG39" i="10"/>
  <c r="BF39" i="10"/>
  <c r="BE39" i="10"/>
  <c r="BD39" i="10"/>
  <c r="BC39" i="10"/>
  <c r="BB39" i="10"/>
  <c r="BA39" i="10"/>
  <c r="AZ39" i="10"/>
  <c r="AY39" i="10"/>
  <c r="AX39" i="10"/>
  <c r="AW39" i="10"/>
  <c r="AV39" i="10"/>
  <c r="AU39" i="10"/>
  <c r="AT39" i="10"/>
  <c r="AS39" i="10"/>
  <c r="AR39" i="10"/>
  <c r="AQ39" i="10"/>
  <c r="AP39" i="10"/>
  <c r="AO39" i="10"/>
  <c r="AN39" i="10"/>
  <c r="AM39" i="10"/>
  <c r="AL39" i="10"/>
  <c r="AK39" i="10"/>
  <c r="AJ39" i="10"/>
  <c r="AI39" i="10"/>
  <c r="AH39" i="10"/>
  <c r="AG39" i="10"/>
  <c r="AF39" i="10"/>
  <c r="AE39" i="10"/>
  <c r="AD39" i="10"/>
  <c r="AC39" i="10"/>
  <c r="AB39" i="10"/>
  <c r="AA39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F39" i="10"/>
  <c r="E39" i="10"/>
  <c r="D39" i="10"/>
  <c r="D60" i="10" s="1"/>
  <c r="CI38" i="10"/>
  <c r="CH38" i="10"/>
  <c r="CG38" i="10"/>
  <c r="CF38" i="10"/>
  <c r="CE38" i="10"/>
  <c r="CD38" i="10"/>
  <c r="CC38" i="10"/>
  <c r="CB38" i="10"/>
  <c r="CA38" i="10"/>
  <c r="BZ38" i="10"/>
  <c r="BY38" i="10"/>
  <c r="BX38" i="10"/>
  <c r="BW38" i="10"/>
  <c r="BV38" i="10"/>
  <c r="BU38" i="10"/>
  <c r="BT38" i="10"/>
  <c r="BS38" i="10"/>
  <c r="BR38" i="10"/>
  <c r="BQ38" i="10"/>
  <c r="BP38" i="10"/>
  <c r="BO38" i="10"/>
  <c r="BN38" i="10"/>
  <c r="BM38" i="10"/>
  <c r="BL38" i="10"/>
  <c r="BK38" i="10"/>
  <c r="BJ38" i="10"/>
  <c r="BI38" i="10"/>
  <c r="BH38" i="10"/>
  <c r="BG38" i="10"/>
  <c r="BF38" i="10"/>
  <c r="BE38" i="10"/>
  <c r="BD38" i="10"/>
  <c r="BC38" i="10"/>
  <c r="BB38" i="10"/>
  <c r="BA38" i="10"/>
  <c r="AZ38" i="10"/>
  <c r="AY38" i="10"/>
  <c r="AX38" i="10"/>
  <c r="AW38" i="10"/>
  <c r="AV38" i="10"/>
  <c r="AU38" i="10"/>
  <c r="AT38" i="10"/>
  <c r="AS38" i="10"/>
  <c r="AR38" i="10"/>
  <c r="AQ38" i="10"/>
  <c r="AP38" i="10"/>
  <c r="AO38" i="10"/>
  <c r="AN38" i="10"/>
  <c r="AM38" i="10"/>
  <c r="AL38" i="10"/>
  <c r="AK38" i="10"/>
  <c r="AJ38" i="10"/>
  <c r="AI38" i="10"/>
  <c r="AH38" i="10"/>
  <c r="AG38" i="10"/>
  <c r="AF38" i="10"/>
  <c r="AE38" i="10"/>
  <c r="AD38" i="10"/>
  <c r="AC38" i="10"/>
  <c r="AB38" i="10"/>
  <c r="AA38" i="10"/>
  <c r="Z38" i="10"/>
  <c r="Y38" i="10"/>
  <c r="X38" i="10"/>
  <c r="W38" i="10"/>
  <c r="V38" i="10"/>
  <c r="U38" i="10"/>
  <c r="T38" i="10"/>
  <c r="S38" i="10"/>
  <c r="R38" i="10"/>
  <c r="Q38" i="10"/>
  <c r="P38" i="10"/>
  <c r="O38" i="10"/>
  <c r="N38" i="10"/>
  <c r="M38" i="10"/>
  <c r="L38" i="10"/>
  <c r="K38" i="10"/>
  <c r="J38" i="10"/>
  <c r="I38" i="10"/>
  <c r="H38" i="10"/>
  <c r="G38" i="10"/>
  <c r="F38" i="10"/>
  <c r="E38" i="10"/>
  <c r="D38" i="10"/>
  <c r="D59" i="10" s="1"/>
  <c r="CI37" i="10"/>
  <c r="CH37" i="10"/>
  <c r="CG37" i="10"/>
  <c r="CF37" i="10"/>
  <c r="CE37" i="10"/>
  <c r="CD37" i="10"/>
  <c r="CC37" i="10"/>
  <c r="CB37" i="10"/>
  <c r="CA37" i="10"/>
  <c r="BZ37" i="10"/>
  <c r="BY37" i="10"/>
  <c r="BX37" i="10"/>
  <c r="BW37" i="10"/>
  <c r="BV37" i="10"/>
  <c r="BU37" i="10"/>
  <c r="BT37" i="10"/>
  <c r="BS37" i="10"/>
  <c r="BR37" i="10"/>
  <c r="BQ37" i="10"/>
  <c r="BP37" i="10"/>
  <c r="BO37" i="10"/>
  <c r="BN37" i="10"/>
  <c r="BM37" i="10"/>
  <c r="BL37" i="10"/>
  <c r="BK37" i="10"/>
  <c r="BJ37" i="10"/>
  <c r="BI37" i="10"/>
  <c r="BH37" i="10"/>
  <c r="BG37" i="10"/>
  <c r="BF37" i="10"/>
  <c r="BE37" i="10"/>
  <c r="BD37" i="10"/>
  <c r="BC37" i="10"/>
  <c r="BB37" i="10"/>
  <c r="BA37" i="10"/>
  <c r="AZ37" i="10"/>
  <c r="AY37" i="10"/>
  <c r="AX37" i="10"/>
  <c r="AW37" i="10"/>
  <c r="AV37" i="10"/>
  <c r="AU37" i="10"/>
  <c r="AT37" i="10"/>
  <c r="AS37" i="10"/>
  <c r="AR37" i="10"/>
  <c r="AQ37" i="10"/>
  <c r="AP37" i="10"/>
  <c r="AO37" i="10"/>
  <c r="AN37" i="10"/>
  <c r="AM37" i="10"/>
  <c r="AL37" i="10"/>
  <c r="AK37" i="10"/>
  <c r="AJ37" i="10"/>
  <c r="AI37" i="10"/>
  <c r="AH37" i="10"/>
  <c r="AG37" i="10"/>
  <c r="AF37" i="10"/>
  <c r="AE37" i="10"/>
  <c r="AD37" i="10"/>
  <c r="AC37" i="10"/>
  <c r="AB37" i="10"/>
  <c r="AA37" i="10"/>
  <c r="Z37" i="10"/>
  <c r="Y37" i="10"/>
  <c r="X37" i="10"/>
  <c r="W37" i="10"/>
  <c r="V37" i="10"/>
  <c r="U37" i="10"/>
  <c r="T37" i="10"/>
  <c r="S37" i="10"/>
  <c r="R37" i="10"/>
  <c r="Q37" i="10"/>
  <c r="P37" i="10"/>
  <c r="O37" i="10"/>
  <c r="N37" i="10"/>
  <c r="M37" i="10"/>
  <c r="L37" i="10"/>
  <c r="K37" i="10"/>
  <c r="J37" i="10"/>
  <c r="I37" i="10"/>
  <c r="H37" i="10"/>
  <c r="G37" i="10"/>
  <c r="F37" i="10"/>
  <c r="E37" i="10"/>
  <c r="D37" i="10"/>
  <c r="D58" i="10" s="1"/>
  <c r="CI36" i="10"/>
  <c r="CH36" i="10"/>
  <c r="CG36" i="10"/>
  <c r="CF36" i="10"/>
  <c r="CE36" i="10"/>
  <c r="CD36" i="10"/>
  <c r="CC36" i="10"/>
  <c r="CB36" i="10"/>
  <c r="CA36" i="10"/>
  <c r="BZ36" i="10"/>
  <c r="BY36" i="10"/>
  <c r="BX36" i="10"/>
  <c r="BW36" i="10"/>
  <c r="BV36" i="10"/>
  <c r="BU36" i="10"/>
  <c r="BT36" i="10"/>
  <c r="BS36" i="10"/>
  <c r="BR36" i="10"/>
  <c r="BQ36" i="10"/>
  <c r="BP36" i="10"/>
  <c r="BO36" i="10"/>
  <c r="BN36" i="10"/>
  <c r="BM36" i="10"/>
  <c r="BL36" i="10"/>
  <c r="BK36" i="10"/>
  <c r="BJ36" i="10"/>
  <c r="BI36" i="10"/>
  <c r="BH36" i="10"/>
  <c r="BG36" i="10"/>
  <c r="BF36" i="10"/>
  <c r="BE36" i="10"/>
  <c r="BD36" i="10"/>
  <c r="BC36" i="10"/>
  <c r="BB36" i="10"/>
  <c r="BA36" i="10"/>
  <c r="AZ36" i="10"/>
  <c r="AY36" i="10"/>
  <c r="AX36" i="10"/>
  <c r="AW36" i="10"/>
  <c r="AV36" i="10"/>
  <c r="AU36" i="10"/>
  <c r="AT36" i="10"/>
  <c r="AS36" i="10"/>
  <c r="AR36" i="10"/>
  <c r="AQ36" i="10"/>
  <c r="AP36" i="10"/>
  <c r="AO36" i="10"/>
  <c r="AN36" i="10"/>
  <c r="AM36" i="10"/>
  <c r="AL36" i="10"/>
  <c r="AK36" i="10"/>
  <c r="AJ36" i="10"/>
  <c r="AI36" i="10"/>
  <c r="AH36" i="10"/>
  <c r="AG36" i="10"/>
  <c r="AF36" i="10"/>
  <c r="AE36" i="10"/>
  <c r="AD36" i="10"/>
  <c r="AC36" i="10"/>
  <c r="AB36" i="10"/>
  <c r="AA36" i="10"/>
  <c r="Z36" i="10"/>
  <c r="Y36" i="10"/>
  <c r="X36" i="10"/>
  <c r="W36" i="10"/>
  <c r="V36" i="10"/>
  <c r="U36" i="10"/>
  <c r="T36" i="10"/>
  <c r="S36" i="10"/>
  <c r="R36" i="10"/>
  <c r="Q36" i="10"/>
  <c r="P36" i="10"/>
  <c r="O36" i="10"/>
  <c r="N36" i="10"/>
  <c r="M36" i="10"/>
  <c r="L36" i="10"/>
  <c r="K36" i="10"/>
  <c r="J36" i="10"/>
  <c r="I36" i="10"/>
  <c r="H36" i="10"/>
  <c r="G36" i="10"/>
  <c r="F36" i="10"/>
  <c r="E36" i="10"/>
  <c r="D36" i="10"/>
  <c r="D57" i="10" s="1"/>
  <c r="CI35" i="10"/>
  <c r="CH35" i="10"/>
  <c r="CG35" i="10"/>
  <c r="CF35" i="10"/>
  <c r="CE35" i="10"/>
  <c r="CD35" i="10"/>
  <c r="CC35" i="10"/>
  <c r="CB35" i="10"/>
  <c r="CA35" i="10"/>
  <c r="BZ35" i="10"/>
  <c r="BY35" i="10"/>
  <c r="BX35" i="10"/>
  <c r="BW35" i="10"/>
  <c r="BV35" i="10"/>
  <c r="BU35" i="10"/>
  <c r="BT35" i="10"/>
  <c r="BS35" i="10"/>
  <c r="BR35" i="10"/>
  <c r="BQ35" i="10"/>
  <c r="BP35" i="10"/>
  <c r="BO35" i="10"/>
  <c r="BN35" i="10"/>
  <c r="BM35" i="10"/>
  <c r="BL35" i="10"/>
  <c r="BK35" i="10"/>
  <c r="BJ35" i="10"/>
  <c r="BI35" i="10"/>
  <c r="BH35" i="10"/>
  <c r="BG35" i="10"/>
  <c r="BF35" i="10"/>
  <c r="BE35" i="10"/>
  <c r="BD35" i="10"/>
  <c r="BC35" i="10"/>
  <c r="BB35" i="10"/>
  <c r="BA35" i="10"/>
  <c r="AZ35" i="10"/>
  <c r="AY35" i="10"/>
  <c r="AX35" i="10"/>
  <c r="AW35" i="10"/>
  <c r="AV35" i="10"/>
  <c r="AU35" i="10"/>
  <c r="AT35" i="10"/>
  <c r="AS35" i="10"/>
  <c r="AR35" i="10"/>
  <c r="AQ35" i="10"/>
  <c r="AP35" i="10"/>
  <c r="AO35" i="10"/>
  <c r="AN35" i="10"/>
  <c r="AM35" i="10"/>
  <c r="AL35" i="10"/>
  <c r="AK35" i="10"/>
  <c r="AJ35" i="10"/>
  <c r="AI35" i="10"/>
  <c r="AH35" i="10"/>
  <c r="AG35" i="10"/>
  <c r="AF35" i="10"/>
  <c r="AE35" i="10"/>
  <c r="AD35" i="10"/>
  <c r="AC35" i="10"/>
  <c r="AB35" i="10"/>
  <c r="AA35" i="10"/>
  <c r="Z35" i="10"/>
  <c r="Y35" i="10"/>
  <c r="X35" i="10"/>
  <c r="W35" i="10"/>
  <c r="V35" i="10"/>
  <c r="U35" i="10"/>
  <c r="T35" i="10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D56" i="10" s="1"/>
  <c r="CI34" i="10"/>
  <c r="CH34" i="10"/>
  <c r="CG34" i="10"/>
  <c r="CF34" i="10"/>
  <c r="CE34" i="10"/>
  <c r="CD34" i="10"/>
  <c r="CC34" i="10"/>
  <c r="CB34" i="10"/>
  <c r="CA34" i="10"/>
  <c r="BZ34" i="10"/>
  <c r="BY34" i="10"/>
  <c r="BX34" i="10"/>
  <c r="BW34" i="10"/>
  <c r="BV34" i="10"/>
  <c r="BU34" i="10"/>
  <c r="BT34" i="10"/>
  <c r="BS34" i="10"/>
  <c r="BR34" i="10"/>
  <c r="BQ34" i="10"/>
  <c r="BP34" i="10"/>
  <c r="BO34" i="10"/>
  <c r="BN34" i="10"/>
  <c r="BM34" i="10"/>
  <c r="BL34" i="10"/>
  <c r="BK34" i="10"/>
  <c r="BJ34" i="10"/>
  <c r="BI34" i="10"/>
  <c r="BH34" i="10"/>
  <c r="BG34" i="10"/>
  <c r="BF34" i="10"/>
  <c r="BE34" i="10"/>
  <c r="BD34" i="10"/>
  <c r="BC34" i="10"/>
  <c r="BB34" i="10"/>
  <c r="BA34" i="10"/>
  <c r="AZ34" i="10"/>
  <c r="AY34" i="10"/>
  <c r="AX34" i="10"/>
  <c r="AW34" i="10"/>
  <c r="AV34" i="10"/>
  <c r="AU34" i="10"/>
  <c r="AT34" i="10"/>
  <c r="AS34" i="10"/>
  <c r="AR34" i="10"/>
  <c r="AQ34" i="10"/>
  <c r="AP34" i="10"/>
  <c r="AO34" i="10"/>
  <c r="AN34" i="10"/>
  <c r="AM34" i="10"/>
  <c r="AL34" i="10"/>
  <c r="AK34" i="10"/>
  <c r="AJ34" i="10"/>
  <c r="AI34" i="10"/>
  <c r="AH34" i="10"/>
  <c r="AG34" i="10"/>
  <c r="AF34" i="10"/>
  <c r="AE34" i="10"/>
  <c r="AD34" i="10"/>
  <c r="AC34" i="10"/>
  <c r="AB34" i="10"/>
  <c r="AA34" i="10"/>
  <c r="Z34" i="10"/>
  <c r="Y34" i="10"/>
  <c r="X34" i="10"/>
  <c r="W34" i="10"/>
  <c r="V34" i="10"/>
  <c r="U34" i="10"/>
  <c r="T34" i="10"/>
  <c r="S34" i="10"/>
  <c r="R34" i="10"/>
  <c r="Q34" i="10"/>
  <c r="P34" i="10"/>
  <c r="O34" i="10"/>
  <c r="N34" i="10"/>
  <c r="M34" i="10"/>
  <c r="L34" i="10"/>
  <c r="K34" i="10"/>
  <c r="J34" i="10"/>
  <c r="I34" i="10"/>
  <c r="H34" i="10"/>
  <c r="G34" i="10"/>
  <c r="F34" i="10"/>
  <c r="E34" i="10"/>
  <c r="D34" i="10"/>
  <c r="D55" i="10" s="1"/>
  <c r="CI33" i="10"/>
  <c r="CH33" i="10"/>
  <c r="CG33" i="10"/>
  <c r="CF33" i="10"/>
  <c r="CE33" i="10"/>
  <c r="CD33" i="10"/>
  <c r="CC33" i="10"/>
  <c r="CB33" i="10"/>
  <c r="CA33" i="10"/>
  <c r="BZ33" i="10"/>
  <c r="BY33" i="10"/>
  <c r="BX33" i="10"/>
  <c r="BW33" i="10"/>
  <c r="BV33" i="10"/>
  <c r="BU33" i="10"/>
  <c r="BT33" i="10"/>
  <c r="BS33" i="10"/>
  <c r="BR33" i="10"/>
  <c r="BQ33" i="10"/>
  <c r="BP33" i="10"/>
  <c r="BO33" i="10"/>
  <c r="BN33" i="10"/>
  <c r="BM33" i="10"/>
  <c r="BL33" i="10"/>
  <c r="BK33" i="10"/>
  <c r="BJ33" i="10"/>
  <c r="BI33" i="10"/>
  <c r="BH33" i="10"/>
  <c r="BG33" i="10"/>
  <c r="BF33" i="10"/>
  <c r="BE33" i="10"/>
  <c r="BD33" i="10"/>
  <c r="BC33" i="10"/>
  <c r="BB33" i="10"/>
  <c r="BA33" i="10"/>
  <c r="AZ33" i="10"/>
  <c r="AY33" i="10"/>
  <c r="AX33" i="10"/>
  <c r="AW33" i="10"/>
  <c r="AV33" i="10"/>
  <c r="AU33" i="10"/>
  <c r="AT33" i="10"/>
  <c r="AS33" i="10"/>
  <c r="AR33" i="10"/>
  <c r="AQ33" i="10"/>
  <c r="AP33" i="10"/>
  <c r="AO33" i="10"/>
  <c r="AN33" i="10"/>
  <c r="AM33" i="10"/>
  <c r="AL33" i="10"/>
  <c r="AK33" i="10"/>
  <c r="AJ33" i="10"/>
  <c r="AI33" i="10"/>
  <c r="AH33" i="10"/>
  <c r="AG33" i="10"/>
  <c r="AF33" i="10"/>
  <c r="AE33" i="10"/>
  <c r="AD33" i="10"/>
  <c r="AC33" i="10"/>
  <c r="AB33" i="10"/>
  <c r="AA33" i="10"/>
  <c r="Z33" i="10"/>
  <c r="Y33" i="10"/>
  <c r="X33" i="10"/>
  <c r="W33" i="10"/>
  <c r="V33" i="10"/>
  <c r="U33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D54" i="10" s="1"/>
  <c r="CI32" i="10"/>
  <c r="CH32" i="10"/>
  <c r="CG32" i="10"/>
  <c r="CF32" i="10"/>
  <c r="CE32" i="10"/>
  <c r="CD32" i="10"/>
  <c r="CC32" i="10"/>
  <c r="CB32" i="10"/>
  <c r="CA32" i="10"/>
  <c r="BZ32" i="10"/>
  <c r="BY32" i="10"/>
  <c r="BX32" i="10"/>
  <c r="BW32" i="10"/>
  <c r="BV32" i="10"/>
  <c r="BU32" i="10"/>
  <c r="BT32" i="10"/>
  <c r="BS32" i="10"/>
  <c r="BR32" i="10"/>
  <c r="BQ32" i="10"/>
  <c r="BP32" i="10"/>
  <c r="BO32" i="10"/>
  <c r="BN32" i="10"/>
  <c r="BM32" i="10"/>
  <c r="BL32" i="10"/>
  <c r="BK32" i="10"/>
  <c r="BJ32" i="10"/>
  <c r="BI32" i="10"/>
  <c r="BH32" i="10"/>
  <c r="BG32" i="10"/>
  <c r="BF32" i="10"/>
  <c r="BE32" i="10"/>
  <c r="BD32" i="10"/>
  <c r="BC32" i="10"/>
  <c r="BB32" i="10"/>
  <c r="BA32" i="10"/>
  <c r="AZ32" i="10"/>
  <c r="AY32" i="10"/>
  <c r="AX32" i="10"/>
  <c r="AW32" i="10"/>
  <c r="AV32" i="10"/>
  <c r="AU32" i="10"/>
  <c r="AT32" i="10"/>
  <c r="AS32" i="10"/>
  <c r="AR32" i="10"/>
  <c r="AQ32" i="10"/>
  <c r="AP32" i="10"/>
  <c r="AO32" i="10"/>
  <c r="AN32" i="10"/>
  <c r="AM32" i="10"/>
  <c r="AL32" i="10"/>
  <c r="AK32" i="10"/>
  <c r="AJ32" i="10"/>
  <c r="AI32" i="10"/>
  <c r="AH32" i="10"/>
  <c r="AG32" i="10"/>
  <c r="AF32" i="10"/>
  <c r="AE32" i="10"/>
  <c r="AD32" i="10"/>
  <c r="AC32" i="10"/>
  <c r="AB32" i="10"/>
  <c r="AA32" i="10"/>
  <c r="Z32" i="10"/>
  <c r="Y32" i="10"/>
  <c r="X32" i="10"/>
  <c r="W32" i="10"/>
  <c r="V32" i="10"/>
  <c r="U32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D53" i="10" s="1"/>
  <c r="CI31" i="10"/>
  <c r="CH31" i="10"/>
  <c r="CG31" i="10"/>
  <c r="CF31" i="10"/>
  <c r="CE31" i="10"/>
  <c r="CD31" i="10"/>
  <c r="CC31" i="10"/>
  <c r="CB31" i="10"/>
  <c r="CA31" i="10"/>
  <c r="BZ31" i="10"/>
  <c r="BY31" i="10"/>
  <c r="BX31" i="10"/>
  <c r="BW31" i="10"/>
  <c r="BV31" i="10"/>
  <c r="BU31" i="10"/>
  <c r="BT31" i="10"/>
  <c r="BS31" i="10"/>
  <c r="BR31" i="10"/>
  <c r="BQ31" i="10"/>
  <c r="BP31" i="10"/>
  <c r="BO31" i="10"/>
  <c r="BN31" i="10"/>
  <c r="BM31" i="10"/>
  <c r="BL31" i="10"/>
  <c r="BK31" i="10"/>
  <c r="BJ31" i="10"/>
  <c r="BI31" i="10"/>
  <c r="BH31" i="10"/>
  <c r="BG31" i="10"/>
  <c r="BF31" i="10"/>
  <c r="BE31" i="10"/>
  <c r="BD31" i="10"/>
  <c r="BC31" i="10"/>
  <c r="BB31" i="10"/>
  <c r="BA31" i="10"/>
  <c r="AZ31" i="10"/>
  <c r="AY31" i="10"/>
  <c r="AX31" i="10"/>
  <c r="AW31" i="10"/>
  <c r="AV31" i="10"/>
  <c r="AU31" i="10"/>
  <c r="AT31" i="10"/>
  <c r="AS31" i="10"/>
  <c r="AR31" i="10"/>
  <c r="AQ31" i="10"/>
  <c r="AP31" i="10"/>
  <c r="AO31" i="10"/>
  <c r="AN31" i="10"/>
  <c r="AM31" i="10"/>
  <c r="AL31" i="10"/>
  <c r="AK31" i="10"/>
  <c r="AJ31" i="10"/>
  <c r="AI31" i="10"/>
  <c r="AH31" i="10"/>
  <c r="AG31" i="10"/>
  <c r="AF31" i="10"/>
  <c r="AE31" i="10"/>
  <c r="AD31" i="10"/>
  <c r="AC31" i="10"/>
  <c r="AB31" i="10"/>
  <c r="AA31" i="10"/>
  <c r="Z31" i="10"/>
  <c r="Y31" i="10"/>
  <c r="X31" i="10"/>
  <c r="W31" i="10"/>
  <c r="V31" i="10"/>
  <c r="U31" i="10"/>
  <c r="T31" i="10"/>
  <c r="S31" i="10"/>
  <c r="R31" i="10"/>
  <c r="Q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D31" i="10"/>
  <c r="D52" i="10" s="1"/>
  <c r="CI30" i="10"/>
  <c r="CH30" i="10"/>
  <c r="CG30" i="10"/>
  <c r="CF30" i="10"/>
  <c r="CE30" i="10"/>
  <c r="CD30" i="10"/>
  <c r="CC30" i="10"/>
  <c r="CB30" i="10"/>
  <c r="CA30" i="10"/>
  <c r="BZ30" i="10"/>
  <c r="BY30" i="10"/>
  <c r="BX30" i="10"/>
  <c r="BW30" i="10"/>
  <c r="BV30" i="10"/>
  <c r="BU30" i="10"/>
  <c r="BT30" i="10"/>
  <c r="BS30" i="10"/>
  <c r="BR30" i="10"/>
  <c r="BQ30" i="10"/>
  <c r="BP30" i="10"/>
  <c r="BO30" i="10"/>
  <c r="BN30" i="10"/>
  <c r="BM30" i="10"/>
  <c r="BL30" i="10"/>
  <c r="BK30" i="10"/>
  <c r="BJ30" i="10"/>
  <c r="BI30" i="10"/>
  <c r="BH30" i="10"/>
  <c r="BG30" i="10"/>
  <c r="BF30" i="10"/>
  <c r="BE30" i="10"/>
  <c r="BD30" i="10"/>
  <c r="BC30" i="10"/>
  <c r="BB30" i="10"/>
  <c r="BA30" i="10"/>
  <c r="AZ30" i="10"/>
  <c r="AY30" i="10"/>
  <c r="AX30" i="10"/>
  <c r="AW30" i="10"/>
  <c r="AV30" i="10"/>
  <c r="AU30" i="10"/>
  <c r="AT30" i="10"/>
  <c r="AS30" i="10"/>
  <c r="AR30" i="10"/>
  <c r="AQ30" i="10"/>
  <c r="AP30" i="10"/>
  <c r="AO30" i="10"/>
  <c r="AN30" i="10"/>
  <c r="AM30" i="10"/>
  <c r="AL30" i="10"/>
  <c r="AK30" i="10"/>
  <c r="AJ30" i="10"/>
  <c r="AI30" i="10"/>
  <c r="AH30" i="10"/>
  <c r="AG30" i="10"/>
  <c r="AF30" i="10"/>
  <c r="AE30" i="10"/>
  <c r="AD30" i="10"/>
  <c r="AC30" i="10"/>
  <c r="AB30" i="10"/>
  <c r="AA30" i="10"/>
  <c r="Z30" i="10"/>
  <c r="Y30" i="10"/>
  <c r="X30" i="10"/>
  <c r="W30" i="10"/>
  <c r="V30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D51" i="10" s="1"/>
  <c r="CI29" i="10"/>
  <c r="CH29" i="10"/>
  <c r="CG29" i="10"/>
  <c r="CF29" i="10"/>
  <c r="CE29" i="10"/>
  <c r="CD29" i="10"/>
  <c r="CC29" i="10"/>
  <c r="CB29" i="10"/>
  <c r="CA29" i="10"/>
  <c r="BZ29" i="10"/>
  <c r="BY29" i="10"/>
  <c r="BX29" i="10"/>
  <c r="BW29" i="10"/>
  <c r="BV29" i="10"/>
  <c r="BU29" i="10"/>
  <c r="BT29" i="10"/>
  <c r="BS29" i="10"/>
  <c r="BR29" i="10"/>
  <c r="BQ29" i="10"/>
  <c r="BP29" i="10"/>
  <c r="BO29" i="10"/>
  <c r="BN29" i="10"/>
  <c r="BM29" i="10"/>
  <c r="BL29" i="10"/>
  <c r="BK29" i="10"/>
  <c r="BJ29" i="10"/>
  <c r="BI29" i="10"/>
  <c r="BH29" i="10"/>
  <c r="BG29" i="10"/>
  <c r="BF29" i="10"/>
  <c r="BE29" i="10"/>
  <c r="BD29" i="10"/>
  <c r="BC29" i="10"/>
  <c r="BB29" i="10"/>
  <c r="BA29" i="10"/>
  <c r="AZ29" i="10"/>
  <c r="AY29" i="10"/>
  <c r="AX29" i="10"/>
  <c r="AW29" i="10"/>
  <c r="AV29" i="10"/>
  <c r="AU29" i="10"/>
  <c r="AT29" i="10"/>
  <c r="AS29" i="10"/>
  <c r="AR29" i="10"/>
  <c r="AQ29" i="10"/>
  <c r="AP29" i="10"/>
  <c r="AO29" i="10"/>
  <c r="AN29" i="10"/>
  <c r="AM29" i="10"/>
  <c r="AL29" i="10"/>
  <c r="AK29" i="10"/>
  <c r="AJ29" i="10"/>
  <c r="AI29" i="10"/>
  <c r="AH29" i="10"/>
  <c r="AG29" i="10"/>
  <c r="AF29" i="10"/>
  <c r="AE29" i="10"/>
  <c r="AD29" i="10"/>
  <c r="AC29" i="10"/>
  <c r="AB29" i="10"/>
  <c r="AA29" i="10"/>
  <c r="Z29" i="10"/>
  <c r="Y29" i="10"/>
  <c r="X29" i="10"/>
  <c r="W29" i="10"/>
  <c r="V29" i="10"/>
  <c r="U29" i="10"/>
  <c r="T29" i="10"/>
  <c r="S29" i="10"/>
  <c r="R29" i="10"/>
  <c r="Q29" i="10"/>
  <c r="P29" i="10"/>
  <c r="O29" i="10"/>
  <c r="N29" i="10"/>
  <c r="M29" i="10"/>
  <c r="L29" i="10"/>
  <c r="K29" i="10"/>
  <c r="J29" i="10"/>
  <c r="I29" i="10"/>
  <c r="H29" i="10"/>
  <c r="G29" i="10"/>
  <c r="F29" i="10"/>
  <c r="E29" i="10"/>
  <c r="D29" i="10"/>
  <c r="D50" i="10" s="1"/>
  <c r="CI28" i="10"/>
  <c r="CH28" i="10"/>
  <c r="CG28" i="10"/>
  <c r="CF28" i="10"/>
  <c r="CE28" i="10"/>
  <c r="CD28" i="10"/>
  <c r="CC28" i="10"/>
  <c r="CB28" i="10"/>
  <c r="CA28" i="10"/>
  <c r="BZ28" i="10"/>
  <c r="BY28" i="10"/>
  <c r="BX28" i="10"/>
  <c r="BW28" i="10"/>
  <c r="BV28" i="10"/>
  <c r="BU28" i="10"/>
  <c r="BT28" i="10"/>
  <c r="BS28" i="10"/>
  <c r="BR28" i="10"/>
  <c r="BQ28" i="10"/>
  <c r="BP28" i="10"/>
  <c r="BO28" i="10"/>
  <c r="BN28" i="10"/>
  <c r="BM28" i="10"/>
  <c r="BL28" i="10"/>
  <c r="BK28" i="10"/>
  <c r="BJ28" i="10"/>
  <c r="BI28" i="10"/>
  <c r="BH28" i="10"/>
  <c r="BG28" i="10"/>
  <c r="BF28" i="10"/>
  <c r="BE28" i="10"/>
  <c r="BD28" i="10"/>
  <c r="BC28" i="10"/>
  <c r="BB28" i="10"/>
  <c r="BA28" i="10"/>
  <c r="AZ28" i="10"/>
  <c r="AY28" i="10"/>
  <c r="AX28" i="10"/>
  <c r="AW28" i="10"/>
  <c r="AV28" i="10"/>
  <c r="AU28" i="10"/>
  <c r="AT28" i="10"/>
  <c r="AS28" i="10"/>
  <c r="AR28" i="10"/>
  <c r="AQ28" i="10"/>
  <c r="AP28" i="10"/>
  <c r="AO28" i="10"/>
  <c r="AN28" i="10"/>
  <c r="AM28" i="10"/>
  <c r="AL28" i="10"/>
  <c r="AK28" i="10"/>
  <c r="AJ28" i="10"/>
  <c r="AI28" i="10"/>
  <c r="AH28" i="10"/>
  <c r="AG28" i="10"/>
  <c r="AF28" i="10"/>
  <c r="AE28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H28" i="10"/>
  <c r="G28" i="10"/>
  <c r="F28" i="10"/>
  <c r="E28" i="10"/>
  <c r="D28" i="10"/>
  <c r="CI27" i="10"/>
  <c r="CH27" i="10"/>
  <c r="CG27" i="10"/>
  <c r="CF27" i="10"/>
  <c r="CE27" i="10"/>
  <c r="CD27" i="10"/>
  <c r="CC27" i="10"/>
  <c r="CB27" i="10"/>
  <c r="CA27" i="10"/>
  <c r="BZ27" i="10"/>
  <c r="BY27" i="10"/>
  <c r="BX27" i="10"/>
  <c r="BW27" i="10"/>
  <c r="BV27" i="10"/>
  <c r="BU27" i="10"/>
  <c r="BT27" i="10"/>
  <c r="BS27" i="10"/>
  <c r="BR27" i="10"/>
  <c r="BQ27" i="10"/>
  <c r="BP27" i="10"/>
  <c r="BO27" i="10"/>
  <c r="BN27" i="10"/>
  <c r="BM27" i="10"/>
  <c r="BL27" i="10"/>
  <c r="BK27" i="10"/>
  <c r="BJ27" i="10"/>
  <c r="BI27" i="10"/>
  <c r="BH27" i="10"/>
  <c r="BG27" i="10"/>
  <c r="BF27" i="10"/>
  <c r="BE27" i="10"/>
  <c r="BD27" i="10"/>
  <c r="BC27" i="10"/>
  <c r="BB27" i="10"/>
  <c r="BA27" i="10"/>
  <c r="AZ27" i="10"/>
  <c r="AY27" i="10"/>
  <c r="AX27" i="10"/>
  <c r="AW27" i="10"/>
  <c r="AV27" i="10"/>
  <c r="AU27" i="10"/>
  <c r="AT27" i="10"/>
  <c r="AS27" i="10"/>
  <c r="AR27" i="10"/>
  <c r="AQ27" i="10"/>
  <c r="AP27" i="10"/>
  <c r="AO27" i="10"/>
  <c r="AN27" i="10"/>
  <c r="AM27" i="10"/>
  <c r="AL27" i="10"/>
  <c r="AK27" i="10"/>
  <c r="AJ27" i="10"/>
  <c r="AI27" i="10"/>
  <c r="AH27" i="10"/>
  <c r="AG27" i="10"/>
  <c r="AF27" i="10"/>
  <c r="AE27" i="10"/>
  <c r="AD27" i="10"/>
  <c r="AC27" i="10"/>
  <c r="AB27" i="10"/>
  <c r="AA27" i="10"/>
  <c r="Z27" i="10"/>
  <c r="Y27" i="10"/>
  <c r="X27" i="10"/>
  <c r="W27" i="10"/>
  <c r="V27" i="10"/>
  <c r="U27" i="10"/>
  <c r="T27" i="10"/>
  <c r="S27" i="10"/>
  <c r="R27" i="10"/>
  <c r="Q27" i="10"/>
  <c r="P27" i="10"/>
  <c r="O27" i="10"/>
  <c r="N27" i="10"/>
  <c r="M27" i="10"/>
  <c r="L27" i="10"/>
  <c r="K27" i="10"/>
  <c r="J27" i="10"/>
  <c r="I27" i="10"/>
  <c r="H27" i="10"/>
  <c r="G27" i="10"/>
  <c r="F27" i="10"/>
  <c r="E27" i="10"/>
  <c r="D27" i="10"/>
  <c r="D48" i="10" s="1"/>
  <c r="CI26" i="10"/>
  <c r="CH26" i="10"/>
  <c r="CG26" i="10"/>
  <c r="CF26" i="10"/>
  <c r="CE26" i="10"/>
  <c r="CD26" i="10"/>
  <c r="CC26" i="10"/>
  <c r="CB26" i="10"/>
  <c r="CA26" i="10"/>
  <c r="BZ26" i="10"/>
  <c r="BY26" i="10"/>
  <c r="BX26" i="10"/>
  <c r="BW26" i="10"/>
  <c r="BV26" i="10"/>
  <c r="BU26" i="10"/>
  <c r="BT26" i="10"/>
  <c r="BS26" i="10"/>
  <c r="BR26" i="10"/>
  <c r="BQ26" i="10"/>
  <c r="BP26" i="10"/>
  <c r="BO26" i="10"/>
  <c r="BN26" i="10"/>
  <c r="BM26" i="10"/>
  <c r="BL26" i="10"/>
  <c r="BK26" i="10"/>
  <c r="BJ26" i="10"/>
  <c r="BI26" i="10"/>
  <c r="BH26" i="10"/>
  <c r="BG26" i="10"/>
  <c r="BF26" i="10"/>
  <c r="BE26" i="10"/>
  <c r="BD26" i="10"/>
  <c r="BC26" i="10"/>
  <c r="BB26" i="10"/>
  <c r="BA26" i="10"/>
  <c r="AZ26" i="10"/>
  <c r="AY26" i="10"/>
  <c r="AX26" i="10"/>
  <c r="AW26" i="10"/>
  <c r="AV26" i="10"/>
  <c r="AU26" i="10"/>
  <c r="AT26" i="10"/>
  <c r="AS26" i="10"/>
  <c r="AR26" i="10"/>
  <c r="AQ26" i="10"/>
  <c r="AP26" i="10"/>
  <c r="AO26" i="10"/>
  <c r="AN26" i="10"/>
  <c r="AL26" i="10"/>
  <c r="AK26" i="10"/>
  <c r="AJ26" i="10"/>
  <c r="AI26" i="10"/>
  <c r="AH26" i="10"/>
  <c r="AG26" i="10"/>
  <c r="AF26" i="10"/>
  <c r="AE26" i="10"/>
  <c r="AD26" i="10"/>
  <c r="AC26" i="10"/>
  <c r="AB26" i="10"/>
  <c r="AA26" i="10"/>
  <c r="Z26" i="10"/>
  <c r="Y26" i="10"/>
  <c r="X26" i="10"/>
  <c r="W26" i="10"/>
  <c r="V26" i="10"/>
  <c r="U26" i="10"/>
  <c r="T26" i="10"/>
  <c r="S26" i="10"/>
  <c r="R26" i="10"/>
  <c r="Q26" i="10"/>
  <c r="P26" i="10"/>
  <c r="O26" i="10"/>
  <c r="N26" i="10"/>
  <c r="M26" i="10"/>
  <c r="L26" i="10"/>
  <c r="K26" i="10"/>
  <c r="J26" i="10"/>
  <c r="I26" i="10"/>
  <c r="H26" i="10"/>
  <c r="G26" i="10"/>
  <c r="F26" i="10"/>
  <c r="E26" i="10"/>
  <c r="D26" i="10"/>
  <c r="CI25" i="10"/>
  <c r="CH25" i="10"/>
  <c r="CG25" i="10"/>
  <c r="CF25" i="10"/>
  <c r="CE25" i="10"/>
  <c r="CD25" i="10"/>
  <c r="CC25" i="10"/>
  <c r="CB25" i="10"/>
  <c r="CA25" i="10"/>
  <c r="BZ25" i="10"/>
  <c r="BY25" i="10"/>
  <c r="BX25" i="10"/>
  <c r="BW25" i="10"/>
  <c r="BV25" i="10"/>
  <c r="BU25" i="10"/>
  <c r="BT25" i="10"/>
  <c r="BS25" i="10"/>
  <c r="BR25" i="10"/>
  <c r="BQ25" i="10"/>
  <c r="BP25" i="10"/>
  <c r="BO25" i="10"/>
  <c r="BN25" i="10"/>
  <c r="BM25" i="10"/>
  <c r="BL25" i="10"/>
  <c r="BK25" i="10"/>
  <c r="BJ25" i="10"/>
  <c r="BI25" i="10"/>
  <c r="BH25" i="10"/>
  <c r="BG25" i="10"/>
  <c r="BF25" i="10"/>
  <c r="BE25" i="10"/>
  <c r="BD25" i="10"/>
  <c r="BC25" i="10"/>
  <c r="BB25" i="10"/>
  <c r="BA25" i="10"/>
  <c r="AZ25" i="10"/>
  <c r="AY25" i="10"/>
  <c r="AX25" i="10"/>
  <c r="AW25" i="10"/>
  <c r="AV25" i="10"/>
  <c r="AU25" i="10"/>
  <c r="AT25" i="10"/>
  <c r="AS25" i="10"/>
  <c r="AR25" i="10"/>
  <c r="AQ25" i="10"/>
  <c r="AP25" i="10"/>
  <c r="AO25" i="10"/>
  <c r="AN25" i="10"/>
  <c r="AM25" i="10"/>
  <c r="AL25" i="10"/>
  <c r="AK25" i="10"/>
  <c r="AJ25" i="10"/>
  <c r="AI25" i="10"/>
  <c r="AH25" i="10"/>
  <c r="AG25" i="10"/>
  <c r="AF25" i="10"/>
  <c r="AE25" i="10"/>
  <c r="AD25" i="10"/>
  <c r="AC25" i="10"/>
  <c r="AB25" i="10"/>
  <c r="AA25" i="10"/>
  <c r="Z25" i="10"/>
  <c r="Y25" i="10"/>
  <c r="X25" i="10"/>
  <c r="W25" i="10"/>
  <c r="V25" i="10"/>
  <c r="U25" i="10"/>
  <c r="T25" i="10"/>
  <c r="S25" i="10"/>
  <c r="R25" i="10"/>
  <c r="Q25" i="10"/>
  <c r="P25" i="10"/>
  <c r="O25" i="10"/>
  <c r="N25" i="10"/>
  <c r="M25" i="10"/>
  <c r="L25" i="10"/>
  <c r="K25" i="10"/>
  <c r="J25" i="10"/>
  <c r="I25" i="10"/>
  <c r="H25" i="10"/>
  <c r="G25" i="10"/>
  <c r="F25" i="10"/>
  <c r="E25" i="10"/>
  <c r="D25" i="10"/>
  <c r="D46" i="10" s="1"/>
  <c r="CI24" i="10"/>
  <c r="CH24" i="10"/>
  <c r="CG24" i="10"/>
  <c r="CF24" i="10"/>
  <c r="CE24" i="10"/>
  <c r="CD24" i="10"/>
  <c r="CC24" i="10"/>
  <c r="CB24" i="10"/>
  <c r="CA24" i="10"/>
  <c r="BZ24" i="10"/>
  <c r="BY24" i="10"/>
  <c r="BX24" i="10"/>
  <c r="BW24" i="10"/>
  <c r="BV24" i="10"/>
  <c r="BU24" i="10"/>
  <c r="BT24" i="10"/>
  <c r="BS24" i="10"/>
  <c r="BR24" i="10"/>
  <c r="BQ24" i="10"/>
  <c r="BP24" i="10"/>
  <c r="BO24" i="10"/>
  <c r="BN24" i="10"/>
  <c r="BM24" i="10"/>
  <c r="BL24" i="10"/>
  <c r="BK24" i="10"/>
  <c r="BJ24" i="10"/>
  <c r="BI24" i="10"/>
  <c r="BH24" i="10"/>
  <c r="BG24" i="10"/>
  <c r="BF24" i="10"/>
  <c r="BE24" i="10"/>
  <c r="BD24" i="10"/>
  <c r="BC24" i="10"/>
  <c r="BB24" i="10"/>
  <c r="BA24" i="10"/>
  <c r="AZ24" i="10"/>
  <c r="AY24" i="10"/>
  <c r="AX24" i="10"/>
  <c r="AW24" i="10"/>
  <c r="AV24" i="10"/>
  <c r="AU24" i="10"/>
  <c r="AT24" i="10"/>
  <c r="AS24" i="10"/>
  <c r="AR24" i="10"/>
  <c r="AQ24" i="10"/>
  <c r="AP24" i="10"/>
  <c r="AO24" i="10"/>
  <c r="AN24" i="10"/>
  <c r="AM24" i="10"/>
  <c r="AL24" i="10"/>
  <c r="AK24" i="10"/>
  <c r="AJ24" i="10"/>
  <c r="AI24" i="10"/>
  <c r="AH24" i="10"/>
  <c r="AG24" i="10"/>
  <c r="AF24" i="10"/>
  <c r="AE24" i="10"/>
  <c r="AD24" i="10"/>
  <c r="AC24" i="10"/>
  <c r="AB24" i="10"/>
  <c r="AA24" i="10"/>
  <c r="Z24" i="10"/>
  <c r="Y24" i="10"/>
  <c r="X24" i="10"/>
  <c r="W24" i="10"/>
  <c r="V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D45" i="10" s="1"/>
  <c r="CI23" i="10"/>
  <c r="CH23" i="10"/>
  <c r="CG23" i="10"/>
  <c r="CF23" i="10"/>
  <c r="CE23" i="10"/>
  <c r="CD23" i="10"/>
  <c r="CC23" i="10"/>
  <c r="CB23" i="10"/>
  <c r="CA23" i="10"/>
  <c r="BZ23" i="10"/>
  <c r="BY23" i="10"/>
  <c r="BX23" i="10"/>
  <c r="BW23" i="10"/>
  <c r="BV23" i="10"/>
  <c r="BU23" i="10"/>
  <c r="BT23" i="10"/>
  <c r="BS23" i="10"/>
  <c r="BR23" i="10"/>
  <c r="BQ23" i="10"/>
  <c r="BP23" i="10"/>
  <c r="BO23" i="10"/>
  <c r="BN23" i="10"/>
  <c r="BM23" i="10"/>
  <c r="BL23" i="10"/>
  <c r="BK23" i="10"/>
  <c r="BJ23" i="10"/>
  <c r="BI23" i="10"/>
  <c r="BH23" i="10"/>
  <c r="BG23" i="10"/>
  <c r="BF23" i="10"/>
  <c r="BE23" i="10"/>
  <c r="BD23" i="10"/>
  <c r="BC23" i="10"/>
  <c r="BB23" i="10"/>
  <c r="BA23" i="10"/>
  <c r="AZ23" i="10"/>
  <c r="AY23" i="10"/>
  <c r="AX23" i="10"/>
  <c r="AW23" i="10"/>
  <c r="AV23" i="10"/>
  <c r="AU23" i="10"/>
  <c r="AT23" i="10"/>
  <c r="AS23" i="10"/>
  <c r="AR23" i="10"/>
  <c r="AQ23" i="10"/>
  <c r="AP23" i="10"/>
  <c r="AO23" i="10"/>
  <c r="AN23" i="10"/>
  <c r="AM23" i="10"/>
  <c r="AL23" i="10"/>
  <c r="AK23" i="10"/>
  <c r="AJ23" i="10"/>
  <c r="AI23" i="10"/>
  <c r="AH23" i="10"/>
  <c r="AG23" i="10"/>
  <c r="AF23" i="10"/>
  <c r="AE23" i="10"/>
  <c r="AD23" i="10"/>
  <c r="AC23" i="10"/>
  <c r="AB23" i="10"/>
  <c r="AA23" i="10"/>
  <c r="Z23" i="10"/>
  <c r="Y23" i="10"/>
  <c r="X23" i="10"/>
  <c r="W23" i="10"/>
  <c r="V23" i="10"/>
  <c r="U23" i="10"/>
  <c r="T23" i="10"/>
  <c r="S23" i="10"/>
  <c r="R23" i="10"/>
  <c r="Q23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D44" i="10" s="1"/>
  <c r="CH22" i="10"/>
  <c r="CG22" i="10"/>
  <c r="CF22" i="10"/>
  <c r="CE22" i="10"/>
  <c r="CD22" i="10"/>
  <c r="CC22" i="10"/>
  <c r="CB22" i="10"/>
  <c r="CA22" i="10"/>
  <c r="BZ22" i="10"/>
  <c r="BY22" i="10"/>
  <c r="BX22" i="10"/>
  <c r="BW22" i="10"/>
  <c r="BV22" i="10"/>
  <c r="BU22" i="10"/>
  <c r="BT22" i="10"/>
  <c r="BS22" i="10"/>
  <c r="BR22" i="10"/>
  <c r="BQ22" i="10"/>
  <c r="BP22" i="10"/>
  <c r="BO22" i="10"/>
  <c r="BN22" i="10"/>
  <c r="BM22" i="10"/>
  <c r="BL22" i="10"/>
  <c r="BK22" i="10"/>
  <c r="BJ22" i="10"/>
  <c r="BH22" i="10"/>
  <c r="BG22" i="10"/>
  <c r="BF22" i="10"/>
  <c r="BE22" i="10"/>
  <c r="BD22" i="10"/>
  <c r="BC22" i="10"/>
  <c r="BB22" i="10"/>
  <c r="BA22" i="10"/>
  <c r="AZ22" i="10"/>
  <c r="AY22" i="10"/>
  <c r="AX22" i="10"/>
  <c r="AW22" i="10"/>
  <c r="AV22" i="10"/>
  <c r="AU22" i="10"/>
  <c r="AT22" i="10"/>
  <c r="AS22" i="10"/>
  <c r="AR22" i="10"/>
  <c r="AQ22" i="10"/>
  <c r="AP22" i="10"/>
  <c r="AO22" i="10"/>
  <c r="AN22" i="10"/>
  <c r="AM22" i="10"/>
  <c r="AL22" i="10"/>
  <c r="AK22" i="10"/>
  <c r="AJ22" i="10"/>
  <c r="AI22" i="10"/>
  <c r="AH22" i="10"/>
  <c r="AG22" i="10"/>
  <c r="AF22" i="10"/>
  <c r="AE22" i="10"/>
  <c r="AD22" i="10"/>
  <c r="AC22" i="10"/>
  <c r="AB22" i="10"/>
  <c r="AA22" i="10"/>
  <c r="Z22" i="10"/>
  <c r="Y22" i="10"/>
  <c r="X22" i="10"/>
  <c r="W22" i="10"/>
  <c r="V22" i="10"/>
  <c r="U22" i="10"/>
  <c r="T22" i="10"/>
  <c r="S22" i="10"/>
  <c r="R22" i="10"/>
  <c r="Q22" i="10"/>
  <c r="P22" i="10"/>
  <c r="O22" i="10"/>
  <c r="N22" i="10"/>
  <c r="M22" i="10"/>
  <c r="L22" i="10"/>
  <c r="K22" i="10"/>
  <c r="J22" i="10"/>
  <c r="I22" i="10"/>
  <c r="H22" i="10"/>
  <c r="G22" i="10"/>
  <c r="F22" i="10"/>
  <c r="D22" i="10"/>
  <c r="D43" i="10" s="1"/>
  <c r="J57" i="10" l="1"/>
  <c r="J49" i="10"/>
  <c r="I43" i="10"/>
  <c r="J54" i="10"/>
  <c r="J46" i="10"/>
  <c r="H43" i="10"/>
  <c r="J60" i="10"/>
  <c r="J52" i="10"/>
  <c r="J44" i="10"/>
  <c r="J59" i="10"/>
  <c r="J51" i="10"/>
  <c r="I52" i="10"/>
  <c r="I60" i="10"/>
  <c r="I51" i="10"/>
  <c r="I47" i="10"/>
  <c r="I49" i="10"/>
  <c r="I53" i="10"/>
  <c r="I55" i="10"/>
  <c r="I59" i="10"/>
  <c r="I45" i="10"/>
  <c r="E43" i="10"/>
  <c r="I57" i="10"/>
  <c r="I48" i="10"/>
  <c r="I50" i="10"/>
  <c r="I54" i="10"/>
  <c r="I56" i="10"/>
  <c r="I58" i="10"/>
  <c r="I46" i="10"/>
  <c r="I44" i="10"/>
  <c r="F45" i="10"/>
  <c r="F48" i="10"/>
  <c r="F56" i="10"/>
  <c r="D49" i="10"/>
  <c r="D47" i="10"/>
  <c r="F46" i="10"/>
  <c r="F55" i="10"/>
  <c r="H45" i="10"/>
  <c r="H48" i="10"/>
  <c r="G50" i="10"/>
  <c r="F50" i="10"/>
  <c r="E51" i="10"/>
  <c r="G58" i="10"/>
  <c r="F58" i="10"/>
  <c r="E54" i="10"/>
  <c r="G45" i="10"/>
  <c r="E46" i="10"/>
  <c r="G48" i="10"/>
  <c r="E49" i="10"/>
  <c r="H54" i="10"/>
  <c r="E57" i="10"/>
  <c r="H46" i="10"/>
  <c r="G51" i="10"/>
  <c r="F51" i="10"/>
  <c r="E53" i="10"/>
  <c r="F53" i="10"/>
  <c r="H56" i="10"/>
  <c r="E59" i="10"/>
  <c r="G59" i="10"/>
  <c r="F59" i="10"/>
  <c r="G43" i="10"/>
  <c r="F43" i="10"/>
  <c r="E44" i="10"/>
  <c r="G47" i="10"/>
  <c r="H49" i="10"/>
  <c r="E52" i="10"/>
  <c r="H52" i="10"/>
  <c r="G54" i="10"/>
  <c r="F54" i="10"/>
  <c r="E55" i="10"/>
  <c r="G55" i="10"/>
  <c r="G56" i="10"/>
  <c r="H57" i="10"/>
  <c r="E60" i="10"/>
  <c r="H60" i="10"/>
  <c r="H59" i="10"/>
  <c r="H44" i="10"/>
  <c r="G46" i="10"/>
  <c r="E47" i="10"/>
  <c r="G49" i="10"/>
  <c r="F49" i="10"/>
  <c r="E50" i="10"/>
  <c r="H50" i="10"/>
  <c r="H55" i="10"/>
  <c r="G57" i="10"/>
  <c r="F57" i="10"/>
  <c r="E58" i="10"/>
  <c r="H58" i="10"/>
  <c r="H47" i="10"/>
  <c r="G52" i="10"/>
  <c r="F52" i="10"/>
  <c r="G60" i="10"/>
  <c r="F60" i="10"/>
  <c r="H51" i="10"/>
  <c r="G53" i="10"/>
  <c r="G44" i="10"/>
  <c r="F44" i="10"/>
  <c r="E45" i="10"/>
  <c r="F47" i="10"/>
  <c r="E48" i="10"/>
  <c r="H53" i="10"/>
  <c r="E56" i="10"/>
  <c r="C6" i="11"/>
  <c r="C17" i="17" s="1"/>
  <c r="F43" i="17" s="1"/>
  <c r="L43" i="10" l="1"/>
  <c r="L61" i="10" s="1"/>
  <c r="K43" i="10"/>
  <c r="G20" i="17"/>
  <c r="F45" i="17" s="1"/>
  <c r="E19" i="17"/>
  <c r="E22" i="17"/>
  <c r="E20" i="17"/>
  <c r="E23" i="17"/>
  <c r="E21" i="17"/>
  <c r="G23" i="17"/>
  <c r="F51" i="17" s="1"/>
  <c r="G21" i="17"/>
  <c r="F47" i="17" s="1"/>
  <c r="G22" i="17"/>
  <c r="F49" i="17" s="1"/>
  <c r="C43" i="10"/>
  <c r="K54" i="10"/>
  <c r="L54" i="10"/>
  <c r="K48" i="10"/>
  <c r="L48" i="10"/>
  <c r="K50" i="10"/>
  <c r="L50" i="10"/>
  <c r="K60" i="10"/>
  <c r="L60" i="10"/>
  <c r="K52" i="10"/>
  <c r="L52" i="10"/>
  <c r="K59" i="10"/>
  <c r="L59" i="10"/>
  <c r="K45" i="10"/>
  <c r="L45" i="10"/>
  <c r="K57" i="10"/>
  <c r="L57" i="10"/>
  <c r="K51" i="10"/>
  <c r="L51" i="10"/>
  <c r="K58" i="10"/>
  <c r="L58" i="10"/>
  <c r="K47" i="10"/>
  <c r="L47" i="10"/>
  <c r="K44" i="10"/>
  <c r="L44" i="10"/>
  <c r="K53" i="10"/>
  <c r="L53" i="10"/>
  <c r="K49" i="10"/>
  <c r="L49" i="10"/>
  <c r="K56" i="10"/>
  <c r="L56" i="10"/>
  <c r="K55" i="10"/>
  <c r="L55" i="10"/>
  <c r="K46" i="10"/>
  <c r="L46" i="10"/>
  <c r="C58" i="10"/>
  <c r="C51" i="10"/>
  <c r="C56" i="10"/>
  <c r="C57" i="10"/>
  <c r="C47" i="10"/>
  <c r="C52" i="10"/>
  <c r="C48" i="10"/>
  <c r="C46" i="10"/>
  <c r="C54" i="10"/>
  <c r="C60" i="10"/>
  <c r="C44" i="10"/>
  <c r="C50" i="10"/>
  <c r="C59" i="10"/>
  <c r="C49" i="10"/>
  <c r="C55" i="10"/>
  <c r="C45" i="10"/>
  <c r="C53" i="10"/>
  <c r="M56" i="10" l="1"/>
  <c r="N56" i="10" s="1"/>
  <c r="M47" i="10"/>
  <c r="N47" i="10" s="1"/>
  <c r="M45" i="10"/>
  <c r="N45" i="10" s="1"/>
  <c r="M49" i="10"/>
  <c r="N49" i="10" s="1"/>
  <c r="M58" i="10"/>
  <c r="N58" i="10" s="1"/>
  <c r="M59" i="10"/>
  <c r="N59" i="10" s="1"/>
  <c r="M48" i="10"/>
  <c r="N48" i="10" s="1"/>
  <c r="H32" i="17"/>
  <c r="H34" i="17"/>
  <c r="I34" i="17" s="1"/>
  <c r="H35" i="17"/>
  <c r="H33" i="17"/>
  <c r="H36" i="17"/>
  <c r="H31" i="17"/>
  <c r="M50" i="10"/>
  <c r="N50" i="10" s="1"/>
  <c r="M55" i="10"/>
  <c r="N55" i="10" s="1"/>
  <c r="M44" i="10"/>
  <c r="N44" i="10" s="1"/>
  <c r="M57" i="10"/>
  <c r="N57" i="10" s="1"/>
  <c r="M60" i="10"/>
  <c r="N60" i="10" s="1"/>
  <c r="K61" i="10"/>
  <c r="M43" i="10"/>
  <c r="N43" i="10" s="1"/>
  <c r="M46" i="10"/>
  <c r="N46" i="10" s="1"/>
  <c r="M53" i="10"/>
  <c r="N53" i="10" s="1"/>
  <c r="M51" i="10"/>
  <c r="N51" i="10" s="1"/>
  <c r="M52" i="10"/>
  <c r="N52" i="10" s="1"/>
  <c r="M54" i="10"/>
  <c r="N54" i="10" s="1"/>
  <c r="K50" i="17" l="1"/>
  <c r="K51" i="17"/>
  <c r="L51" i="17"/>
  <c r="L50" i="17"/>
  <c r="I36" i="17"/>
  <c r="K47" i="17"/>
  <c r="K46" i="17"/>
  <c r="L47" i="17"/>
  <c r="L46" i="17"/>
  <c r="I33" i="17"/>
  <c r="K49" i="17"/>
  <c r="L49" i="17"/>
  <c r="L48" i="17"/>
  <c r="K48" i="17"/>
  <c r="I35" i="17"/>
  <c r="K44" i="17"/>
  <c r="L45" i="17"/>
  <c r="K45" i="17"/>
  <c r="L44" i="17"/>
  <c r="I32" i="17"/>
  <c r="I31" i="17"/>
  <c r="L42" i="17"/>
  <c r="K42" i="17"/>
  <c r="L43" i="17"/>
  <c r="K43" i="17"/>
</calcChain>
</file>

<file path=xl/sharedStrings.xml><?xml version="1.0" encoding="utf-8"?>
<sst xmlns="http://schemas.openxmlformats.org/spreadsheetml/2006/main" count="493" uniqueCount="212">
  <si>
    <t>Impact category</t>
  </si>
  <si>
    <t>Unit</t>
  </si>
  <si>
    <t>Total</t>
  </si>
  <si>
    <t>Plant &amp; movement emissions</t>
  </si>
  <si>
    <t>Nitric acid</t>
  </si>
  <si>
    <t>Hydrochloric acid</t>
  </si>
  <si>
    <t>Sulfuric acid</t>
  </si>
  <si>
    <t>Ascorbic acid</t>
  </si>
  <si>
    <t xml:space="preserve">Formic acid </t>
  </si>
  <si>
    <t>Acetic acid</t>
  </si>
  <si>
    <t>Sodium hydroxide (caustic soda in pearls)</t>
  </si>
  <si>
    <t>Soda ash (Sodium carbonate)</t>
  </si>
  <si>
    <t>Borax</t>
  </si>
  <si>
    <t>Oxygen liquid</t>
  </si>
  <si>
    <t>Methyl orange</t>
  </si>
  <si>
    <t>Big-bags (PP)</t>
  </si>
  <si>
    <t>Sodium chloride</t>
  </si>
  <si>
    <t>Casting ladle (siviera di colata)</t>
  </si>
  <si>
    <t>Alukor (Al2O3)</t>
  </si>
  <si>
    <t>Refractory + COMPAC (Al2O3)</t>
  </si>
  <si>
    <t>Refractory + COMPAC (SiO2)</t>
  </si>
  <si>
    <t>Refractory + COMPAC (CaO)</t>
  </si>
  <si>
    <t>Divasil (SiO2)</t>
  </si>
  <si>
    <t>Divasil (water)</t>
  </si>
  <si>
    <t>Concrete</t>
  </si>
  <si>
    <t>Zirkofluid (Zr)</t>
  </si>
  <si>
    <t>Zirkofluid (EtOH, solvent)</t>
  </si>
  <si>
    <t>Ammonia</t>
  </si>
  <si>
    <t>Activated carbons</t>
  </si>
  <si>
    <t>sodium metabisulfite</t>
  </si>
  <si>
    <t xml:space="preserve">Ammonium chloride </t>
  </si>
  <si>
    <t>Lime hydrated</t>
  </si>
  <si>
    <t>Manganese dioxide</t>
  </si>
  <si>
    <t>Acetone</t>
  </si>
  <si>
    <t>Potassium nitrate</t>
  </si>
  <si>
    <t>Potassium chloride</t>
  </si>
  <si>
    <t>Sodium sulfide</t>
  </si>
  <si>
    <t>Hydrogen peroxide</t>
  </si>
  <si>
    <t>Indium</t>
  </si>
  <si>
    <t xml:space="preserve">Tin dioxide </t>
  </si>
  <si>
    <t xml:space="preserve">Silver nitrate </t>
  </si>
  <si>
    <t>Heptadecafluorooctanesulfonic acid</t>
  </si>
  <si>
    <t>dichloromaleic anhydride</t>
  </si>
  <si>
    <t>Benzene tetracarboxylic acid</t>
  </si>
  <si>
    <t>Sodium hydroxide</t>
  </si>
  <si>
    <t>Potassium iodide</t>
  </si>
  <si>
    <t>Sodium thiosulfate</t>
  </si>
  <si>
    <t>Sodium hypochlorite</t>
  </si>
  <si>
    <t>Urea</t>
  </si>
  <si>
    <t>Ethylenediamine</t>
  </si>
  <si>
    <t>Dimethylcarbamate</t>
  </si>
  <si>
    <t>Oxalic acid</t>
  </si>
  <si>
    <t>Dimethylglyoxime</t>
  </si>
  <si>
    <t>Polyvinyl alcohol</t>
  </si>
  <si>
    <t xml:space="preserve">Chromium (iii) potassium sulfate </t>
  </si>
  <si>
    <t>Sodium formate</t>
  </si>
  <si>
    <t>Sodium tetrahydridoborate</t>
  </si>
  <si>
    <t xml:space="preserve">Silica sand </t>
  </si>
  <si>
    <t>Iron (III) chloride</t>
  </si>
  <si>
    <t>Ethylenediammine dichloride</t>
  </si>
  <si>
    <t>Hydrogen</t>
  </si>
  <si>
    <t>Carbon dioxide</t>
  </si>
  <si>
    <t>Nitrogen</t>
  </si>
  <si>
    <t>Argon (iron welding mixture)</t>
  </si>
  <si>
    <t>Carbon dioxide (iron welding mixture)</t>
  </si>
  <si>
    <t>Argon</t>
  </si>
  <si>
    <t xml:space="preserve">Helium </t>
  </si>
  <si>
    <t>Varnish</t>
  </si>
  <si>
    <t>Diluent (xylene)</t>
  </si>
  <si>
    <t>Diluent (isobutanol)</t>
  </si>
  <si>
    <t>Diluent (3-methyl-1-butyl acetate)</t>
  </si>
  <si>
    <t>Diluent (1-methoxy-2-propanol)</t>
  </si>
  <si>
    <t>Lubricating oil + fats and lubricating spray</t>
  </si>
  <si>
    <t>Graphite spray</t>
  </si>
  <si>
    <t>Vaseline</t>
  </si>
  <si>
    <t>Water plant</t>
  </si>
  <si>
    <t>Waste transportation to Waste manager_1</t>
  </si>
  <si>
    <t>Waste transportation to Waste manager_2</t>
  </si>
  <si>
    <t>Waste transportation to Waste manager_3</t>
  </si>
  <si>
    <t>Waste transportation to Waste manager_4</t>
  </si>
  <si>
    <t>Waste transportation to Waste manager_5</t>
  </si>
  <si>
    <t>Waste transportation to Waste manager_6</t>
  </si>
  <si>
    <t>Waste transportation to Waste manager_7</t>
  </si>
  <si>
    <t>Waste transportation to Waste manager_8</t>
  </si>
  <si>
    <t>Waste transportation to Waste manager_9</t>
  </si>
  <si>
    <t>Waste transportation to Waste manager_10</t>
  </si>
  <si>
    <t>Waste transportation to Waste manager_11</t>
  </si>
  <si>
    <t>Waste transportation to Waste manager_12</t>
  </si>
  <si>
    <t>Waste transportation from Waste manager_1 to final treatment plant</t>
  </si>
  <si>
    <t>Waste transportation from Waste manager_2 to final treatment plant</t>
  </si>
  <si>
    <t xml:space="preserve">Waste transportation from Waste manager_3 to final treatment plant      </t>
  </si>
  <si>
    <t xml:space="preserve">Waste transportation from Waste manager_4 to final treatment plant  </t>
  </si>
  <si>
    <t>Waste transportation from Waste manager_5 to final treatment plant</t>
  </si>
  <si>
    <t xml:space="preserve">Waste transportation from Waste manager_6 to final treatment plant  </t>
  </si>
  <si>
    <t xml:space="preserve">Waste transportation from Waste manager_7 to final treatment plant </t>
  </si>
  <si>
    <t>Waste transportation from Waste manager_8 to final treatment plant</t>
  </si>
  <si>
    <t xml:space="preserve">Waste transportation from Waste manager_9 to final treatment plant </t>
  </si>
  <si>
    <t xml:space="preserve">Waste transportation from Waste manager_10 to final treatment plant </t>
  </si>
  <si>
    <t>Waste transportation from Waste manager_11 to final treatment plant</t>
  </si>
  <si>
    <t>GPL consumption</t>
  </si>
  <si>
    <t>Electricity consumption</t>
  </si>
  <si>
    <t>Diesel consumption</t>
  </si>
  <si>
    <t>Natural gas consumption</t>
  </si>
  <si>
    <t>Inert landfill disposal (CER  100808)</t>
  </si>
  <si>
    <t>Wastewater treatmet (CER 110112 + CER 161002 + CER 060314)</t>
  </si>
  <si>
    <t>Waste treatmet (CER 110109)</t>
  </si>
  <si>
    <t>Global warming</t>
  </si>
  <si>
    <t>kg CO2 eq</t>
  </si>
  <si>
    <t>Stratospheric ozone depletion</t>
  </si>
  <si>
    <t>kg CFC11 eq</t>
  </si>
  <si>
    <t>Ionizing radiation</t>
  </si>
  <si>
    <t>kBq Co-60 eq</t>
  </si>
  <si>
    <t>Ozone formation, Human health</t>
  </si>
  <si>
    <t>kg NOx eq</t>
  </si>
  <si>
    <t>Fine particulate matter formation</t>
  </si>
  <si>
    <t>kg PM2.5 eq</t>
  </si>
  <si>
    <t>Ozone formation, Terrestrial ecosystems</t>
  </si>
  <si>
    <t>Terrestrial acidification</t>
  </si>
  <si>
    <t>kg SO2 eq</t>
  </si>
  <si>
    <t>Freshwater eutrophication</t>
  </si>
  <si>
    <t>kg P eq</t>
  </si>
  <si>
    <t>Marine eutrophication</t>
  </si>
  <si>
    <t>kg N eq</t>
  </si>
  <si>
    <t>Terrestrial ecotoxicity</t>
  </si>
  <si>
    <t>kg 1,4-DCB</t>
  </si>
  <si>
    <t>Freshwater ecotoxicity</t>
  </si>
  <si>
    <t>Marine ecotoxicity</t>
  </si>
  <si>
    <t>Human carcinogenic toxicity</t>
  </si>
  <si>
    <t>Human non-carcinogenic toxicity</t>
  </si>
  <si>
    <t>Land use</t>
  </si>
  <si>
    <t>m2a crop eq</t>
  </si>
  <si>
    <t>Mineral resource scarcity</t>
  </si>
  <si>
    <t>kg Cu eq</t>
  </si>
  <si>
    <t>Fossil resource scarcity</t>
  </si>
  <si>
    <t>kg oil eq</t>
  </si>
  <si>
    <t>Water consumption</t>
  </si>
  <si>
    <t>m3</t>
  </si>
  <si>
    <t>%</t>
  </si>
  <si>
    <t>I</t>
  </si>
  <si>
    <t>II</t>
  </si>
  <si>
    <t>III</t>
  </si>
  <si>
    <t>IV</t>
  </si>
  <si>
    <t>V</t>
  </si>
  <si>
    <t>VI</t>
  </si>
  <si>
    <t>VII</t>
  </si>
  <si>
    <t>II + III</t>
  </si>
  <si>
    <t>II + III + V</t>
  </si>
  <si>
    <t>Difference</t>
  </si>
  <si>
    <t>Plant emissions, water consumption and movement</t>
  </si>
  <si>
    <t>Chemicals</t>
  </si>
  <si>
    <t>Energy carriers</t>
  </si>
  <si>
    <t>Consumables (big-bags, Alukor, Compac, concrete, etc.)</t>
  </si>
  <si>
    <t>Gases</t>
  </si>
  <si>
    <t>Waste transportation</t>
  </si>
  <si>
    <t>Waste treatment</t>
  </si>
  <si>
    <t>Wastewater treatmet (CER 110109)</t>
  </si>
  <si>
    <t>GWP100 - fossil</t>
  </si>
  <si>
    <t>kg CO2-eq</t>
  </si>
  <si>
    <t>GWP100 - biogenic</t>
  </si>
  <si>
    <t>GWP100 - land transformation</t>
  </si>
  <si>
    <t>GWP100 - CO2 uptake</t>
  </si>
  <si>
    <t>Carbon footprint total (damage)</t>
  </si>
  <si>
    <t>Refining amount (g)</t>
  </si>
  <si>
    <t>Average price (€/g)</t>
  </si>
  <si>
    <t xml:space="preserve">Mass allocation </t>
  </si>
  <si>
    <t xml:space="preserve">Economic allocation </t>
  </si>
  <si>
    <t>Gold</t>
  </si>
  <si>
    <t>Silver</t>
  </si>
  <si>
    <t>Palladium</t>
  </si>
  <si>
    <t>Platinum</t>
  </si>
  <si>
    <t>Rhodium</t>
  </si>
  <si>
    <t>Total (kg)</t>
  </si>
  <si>
    <t>Total (€)</t>
  </si>
  <si>
    <t>Carbon footprint TCA</t>
  </si>
  <si>
    <t>kg CO2/kg</t>
  </si>
  <si>
    <t>tCO2</t>
  </si>
  <si>
    <t>economic</t>
  </si>
  <si>
    <t>kg</t>
  </si>
  <si>
    <t>tCO2/kg</t>
  </si>
  <si>
    <t>ecoinvent database ​</t>
  </si>
  <si>
    <t>Nuss&amp;Eckelman, 2014</t>
  </si>
  <si>
    <t> TCA S.p.A.​</t>
  </si>
  <si>
    <r>
      <t>Metal </t>
    </r>
    <r>
      <rPr>
        <sz val="11"/>
        <color rgb="FF000000"/>
        <rFont val="Arial"/>
        <family val="2"/>
      </rPr>
      <t>​</t>
    </r>
  </si>
  <si>
    <t>Primary (from ores) ​</t>
  </si>
  <si>
    <t> Primary (average market)​</t>
  </si>
  <si>
    <t>Secondary (mean)</t>
  </si>
  <si>
    <t>Secondary (min)</t>
  </si>
  <si>
    <t>Secondary (max)</t>
  </si>
  <si>
    <t>Secondary (economic)</t>
  </si>
  <si>
    <t>Gold ​</t>
  </si>
  <si>
    <t>Silver ​</t>
  </si>
  <si>
    <t>Palladium ​</t>
  </si>
  <si>
    <t>Palladium ​(e-scrap)</t>
  </si>
  <si>
    <t>-</t>
  </si>
  <si>
    <t>Platinum ​</t>
  </si>
  <si>
    <t>Rhodium ​</t>
  </si>
  <si>
    <t>Nuss&amp;Eckelman, 2014 Secondary (mean)</t>
  </si>
  <si>
    <t>TCA S.p.A. (Economic allocation)</t>
  </si>
  <si>
    <t>Gold ​primary</t>
  </si>
  <si>
    <t>Gold secondary</t>
  </si>
  <si>
    <t>Silver ​primary</t>
  </si>
  <si>
    <t>Silver secondary</t>
  </si>
  <si>
    <t>Palladium ​primary</t>
  </si>
  <si>
    <t>Palladium secondary</t>
  </si>
  <si>
    <t>Platinum secondary</t>
  </si>
  <si>
    <t>Rhodium ​primary</t>
  </si>
  <si>
    <t>Rhodium secondary</t>
  </si>
  <si>
    <t>CED TCA</t>
  </si>
  <si>
    <t>GJ/kg</t>
  </si>
  <si>
    <t>GJ</t>
  </si>
  <si>
    <t>average</t>
  </si>
  <si>
    <t>std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</si>
</sst>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_(* #,##0.00_);_(* \(#,##0.00\);_(* &quot;-&quot;??_);_(@_)"/>
    <numFmt numFmtId="165" formatCode="0.000"/>
    <numFmt numFmtId="166" formatCode="_-* #,##0.00\ _€_-;\-* #,##0.00\ _€_-;_-* &quot;-&quot;??\ _€_-;_-@_-"/>
    <numFmt numFmtId="167" formatCode="0.0000"/>
    <numFmt numFmtId="168" formatCode="_-* #,##0.00000000\ _€_-;\-* #,##0.00000000\ _€_-;_-* &quot;-&quot;??\ _€_-;_-@_-"/>
    <numFmt numFmtId="169" formatCode="0.0000000%"/>
    <numFmt numFmtId="170" formatCode="0.0000000000%"/>
    <numFmt numFmtId="171" formatCode="0.0"/>
    <numFmt numFmtId="172" formatCode="0.00000"/>
  </numFmts>
  <fonts count="33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1"/>
      <color rgb="FF006100"/>
      <name val="Arial"/>
      <family val="2"/>
    </font>
    <font>
      <sz val="11"/>
      <color rgb="FF000000"/>
      <name val="-webkit-standard"/>
    </font>
    <font>
      <b/>
      <sz val="16"/>
      <color rgb="FF000000"/>
      <name val="Garamond"/>
      <family val="1"/>
    </font>
    <font>
      <sz val="16"/>
      <color rgb="FF000000"/>
      <name val="Garamond"/>
      <family val="1"/>
    </font>
    <font>
      <b/>
      <sz val="14"/>
      <color rgb="FF000000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Garamond"/>
      <family val="1"/>
    </font>
    <font>
      <sz val="11"/>
      <color rgb="FF000000"/>
      <name val="Garamond"/>
      <family val="1"/>
    </font>
    <font>
      <b/>
      <sz val="10"/>
      <color rgb="FFC00000"/>
      <name val="Arial"/>
      <family val="2"/>
    </font>
    <font>
      <sz val="11"/>
      <color rgb="FFC00000"/>
      <name val="Arial"/>
      <family val="2"/>
    </font>
    <font>
      <sz val="11"/>
      <color rgb="FFC00000"/>
      <name val="Calibri"/>
      <family val="2"/>
    </font>
    <font>
      <b/>
      <sz val="11"/>
      <color rgb="FFC00000"/>
      <name val="Arial"/>
      <family val="2"/>
    </font>
    <font>
      <sz val="10"/>
      <color rgb="FF7030A0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9" tint="-0.249977111117893"/>
      <name val="Calibri"/>
      <family val="2"/>
    </font>
    <font>
      <sz val="10"/>
      <color theme="9" tint="-0.249977111117893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0" fontId="5" fillId="2" borderId="0" applyNumberFormat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5">
    <xf numFmtId="0" fontId="0" fillId="0" borderId="0" xfId="0"/>
    <xf numFmtId="0" fontId="7" fillId="0" borderId="0" xfId="3" applyFont="1" applyAlignment="1">
      <alignment horizontal="center"/>
    </xf>
    <xf numFmtId="14" fontId="0" fillId="0" borderId="0" xfId="0" applyNumberFormat="1"/>
    <xf numFmtId="20" fontId="0" fillId="0" borderId="0" xfId="0" applyNumberFormat="1"/>
    <xf numFmtId="11" fontId="0" fillId="0" borderId="0" xfId="0" applyNumberFormat="1"/>
    <xf numFmtId="9" fontId="0" fillId="0" borderId="0" xfId="0" applyNumberFormat="1"/>
    <xf numFmtId="10" fontId="0" fillId="0" borderId="0" xfId="1" applyNumberFormat="1" applyFont="1"/>
    <xf numFmtId="0" fontId="6" fillId="0" borderId="0" xfId="3"/>
    <xf numFmtId="0" fontId="7" fillId="0" borderId="0" xfId="3" applyFont="1"/>
    <xf numFmtId="0" fontId="8" fillId="0" borderId="4" xfId="3" applyFont="1" applyBorder="1" applyAlignment="1">
      <alignment horizontal="center"/>
    </xf>
    <xf numFmtId="0" fontId="8" fillId="0" borderId="0" xfId="3" applyFont="1" applyAlignment="1">
      <alignment horizontal="center"/>
    </xf>
    <xf numFmtId="0" fontId="7" fillId="0" borderId="4" xfId="3" applyFont="1" applyBorder="1" applyAlignment="1">
      <alignment horizontal="center"/>
    </xf>
    <xf numFmtId="0" fontId="6" fillId="0" borderId="0" xfId="3" applyAlignment="1">
      <alignment horizontal="center" vertical="center"/>
    </xf>
    <xf numFmtId="0" fontId="6" fillId="0" borderId="5" xfId="3" applyBorder="1"/>
    <xf numFmtId="0" fontId="6" fillId="0" borderId="0" xfId="3" applyAlignment="1">
      <alignment wrapText="1"/>
    </xf>
    <xf numFmtId="0" fontId="9" fillId="0" borderId="0" xfId="3" applyFont="1"/>
    <xf numFmtId="164" fontId="6" fillId="0" borderId="0" xfId="4" applyFont="1" applyBorder="1"/>
    <xf numFmtId="9" fontId="10" fillId="2" borderId="0" xfId="2" applyNumberFormat="1" applyFont="1"/>
    <xf numFmtId="44" fontId="6" fillId="0" borderId="0" xfId="3" applyNumberFormat="1"/>
    <xf numFmtId="164" fontId="6" fillId="0" borderId="0" xfId="3" applyNumberFormat="1"/>
    <xf numFmtId="2" fontId="0" fillId="0" borderId="0" xfId="0" applyNumberFormat="1"/>
    <xf numFmtId="0" fontId="0" fillId="0" borderId="0" xfId="0" applyAlignment="1">
      <alignment vertical="center" wrapText="1"/>
    </xf>
    <xf numFmtId="10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165" fontId="0" fillId="0" borderId="0" xfId="0" applyNumberFormat="1"/>
    <xf numFmtId="167" fontId="0" fillId="0" borderId="0" xfId="0" applyNumberFormat="1"/>
    <xf numFmtId="11" fontId="6" fillId="0" borderId="0" xfId="3" applyNumberFormat="1"/>
    <xf numFmtId="2" fontId="6" fillId="0" borderId="0" xfId="3" applyNumberFormat="1"/>
    <xf numFmtId="166" fontId="6" fillId="0" borderId="0" xfId="3" applyNumberFormat="1"/>
    <xf numFmtId="168" fontId="6" fillId="0" borderId="0" xfId="3" applyNumberFormat="1"/>
    <xf numFmtId="169" fontId="6" fillId="0" borderId="0" xfId="1" applyNumberFormat="1" applyFont="1"/>
    <xf numFmtId="170" fontId="6" fillId="0" borderId="0" xfId="3" applyNumberFormat="1"/>
    <xf numFmtId="0" fontId="11" fillId="0" borderId="0" xfId="0" applyFont="1"/>
    <xf numFmtId="0" fontId="14" fillId="0" borderId="0" xfId="0" applyFont="1"/>
    <xf numFmtId="0" fontId="15" fillId="0" borderId="0" xfId="3" applyFont="1"/>
    <xf numFmtId="2" fontId="15" fillId="0" borderId="0" xfId="3" applyNumberFormat="1" applyFont="1"/>
    <xf numFmtId="0" fontId="16" fillId="0" borderId="0" xfId="3" applyFont="1"/>
    <xf numFmtId="0" fontId="18" fillId="0" borderId="0" xfId="3" applyFont="1"/>
    <xf numFmtId="166" fontId="16" fillId="0" borderId="0" xfId="3" applyNumberFormat="1" applyFont="1"/>
    <xf numFmtId="11" fontId="16" fillId="0" borderId="0" xfId="3" applyNumberFormat="1" applyFont="1"/>
    <xf numFmtId="0" fontId="16" fillId="0" borderId="0" xfId="0" applyFont="1"/>
    <xf numFmtId="0" fontId="3" fillId="0" borderId="0" xfId="0" applyFont="1"/>
    <xf numFmtId="0" fontId="20" fillId="0" borderId="0" xfId="0" applyFont="1"/>
    <xf numFmtId="0" fontId="22" fillId="0" borderId="0" xfId="3" applyFont="1"/>
    <xf numFmtId="166" fontId="22" fillId="0" borderId="0" xfId="3" applyNumberFormat="1" applyFont="1"/>
    <xf numFmtId="0" fontId="23" fillId="0" borderId="0" xfId="3" applyFont="1"/>
    <xf numFmtId="0" fontId="16" fillId="10" borderId="0" xfId="3" applyFont="1" applyFill="1"/>
    <xf numFmtId="0" fontId="19" fillId="10" borderId="0" xfId="0" applyFont="1" applyFill="1"/>
    <xf numFmtId="171" fontId="19" fillId="10" borderId="0" xfId="0" applyNumberFormat="1" applyFont="1" applyFill="1" applyAlignment="1">
      <alignment horizontal="right"/>
    </xf>
    <xf numFmtId="2" fontId="19" fillId="10" borderId="0" xfId="0" applyNumberFormat="1" applyFont="1" applyFill="1"/>
    <xf numFmtId="2" fontId="16" fillId="10" borderId="0" xfId="3" applyNumberFormat="1" applyFont="1" applyFill="1"/>
    <xf numFmtId="0" fontId="24" fillId="0" borderId="0" xfId="0" applyFont="1"/>
    <xf numFmtId="11" fontId="24" fillId="0" borderId="0" xfId="0" applyNumberFormat="1" applyFont="1"/>
    <xf numFmtId="2" fontId="22" fillId="0" borderId="0" xfId="3" applyNumberFormat="1" applyFont="1"/>
    <xf numFmtId="2" fontId="25" fillId="0" borderId="0" xfId="3" applyNumberFormat="1" applyFont="1"/>
    <xf numFmtId="0" fontId="4" fillId="0" borderId="0" xfId="0" applyFont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4" fillId="7" borderId="0" xfId="0" applyFont="1" applyFill="1" applyAlignment="1">
      <alignment horizontal="left" vertical="center" wrapText="1"/>
    </xf>
    <xf numFmtId="0" fontId="4" fillId="6" borderId="0" xfId="0" applyFont="1" applyFill="1" applyAlignment="1">
      <alignment horizontal="left" vertical="center" wrapText="1"/>
    </xf>
    <xf numFmtId="0" fontId="4" fillId="8" borderId="0" xfId="0" applyFont="1" applyFill="1" applyAlignment="1">
      <alignment horizontal="left" vertical="center" wrapText="1"/>
    </xf>
    <xf numFmtId="0" fontId="4" fillId="11" borderId="0" xfId="0" applyFont="1" applyFill="1" applyAlignment="1">
      <alignment horizontal="left" vertical="center" wrapText="1"/>
    </xf>
    <xf numFmtId="0" fontId="4" fillId="9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/>
    </xf>
    <xf numFmtId="9" fontId="0" fillId="0" borderId="0" xfId="1" applyFont="1"/>
    <xf numFmtId="0" fontId="17" fillId="10" borderId="0" xfId="0" applyFont="1" applyFill="1" applyAlignment="1">
      <alignment horizontal="center"/>
    </xf>
    <xf numFmtId="0" fontId="12" fillId="0" borderId="0" xfId="0" applyFont="1"/>
    <xf numFmtId="0" fontId="22" fillId="0" borderId="0" xfId="3" applyFont="1" applyAlignment="1">
      <alignment horizontal="center"/>
    </xf>
    <xf numFmtId="10" fontId="6" fillId="0" borderId="0" xfId="7" applyNumberFormat="1" applyFont="1"/>
    <xf numFmtId="44" fontId="6" fillId="0" borderId="0" xfId="8" applyFont="1"/>
    <xf numFmtId="0" fontId="6" fillId="0" borderId="7" xfId="3" applyBorder="1"/>
    <xf numFmtId="166" fontId="5" fillId="2" borderId="5" xfId="2" applyNumberFormat="1" applyBorder="1"/>
    <xf numFmtId="172" fontId="5" fillId="2" borderId="5" xfId="2" applyNumberFormat="1" applyBorder="1"/>
    <xf numFmtId="165" fontId="25" fillId="0" borderId="0" xfId="3" applyNumberFormat="1" applyFont="1"/>
    <xf numFmtId="0" fontId="17" fillId="0" borderId="0" xfId="0" applyFont="1"/>
    <xf numFmtId="1" fontId="6" fillId="0" borderId="0" xfId="3" applyNumberFormat="1"/>
    <xf numFmtId="0" fontId="6" fillId="0" borderId="0" xfId="0" applyFont="1"/>
    <xf numFmtId="166" fontId="5" fillId="2" borderId="6" xfId="2" applyNumberFormat="1" applyBorder="1"/>
    <xf numFmtId="172" fontId="5" fillId="2" borderId="6" xfId="2" applyNumberFormat="1" applyBorder="1"/>
    <xf numFmtId="0" fontId="18" fillId="10" borderId="8" xfId="3" applyFont="1" applyFill="1" applyBorder="1" applyAlignment="1">
      <alignment horizontal="center"/>
    </xf>
    <xf numFmtId="0" fontId="18" fillId="10" borderId="0" xfId="3" applyFont="1" applyFill="1" applyAlignment="1">
      <alignment horizontal="center"/>
    </xf>
    <xf numFmtId="0" fontId="18" fillId="10" borderId="9" xfId="3" applyFont="1" applyFill="1" applyBorder="1" applyAlignment="1">
      <alignment horizontal="center"/>
    </xf>
    <xf numFmtId="0" fontId="16" fillId="10" borderId="8" xfId="3" applyFont="1" applyFill="1" applyBorder="1"/>
    <xf numFmtId="0" fontId="16" fillId="10" borderId="9" xfId="3" applyFont="1" applyFill="1" applyBorder="1"/>
    <xf numFmtId="2" fontId="16" fillId="10" borderId="8" xfId="3" applyNumberFormat="1" applyFont="1" applyFill="1" applyBorder="1"/>
    <xf numFmtId="2" fontId="16" fillId="10" borderId="9" xfId="3" applyNumberFormat="1" applyFont="1" applyFill="1" applyBorder="1"/>
    <xf numFmtId="2" fontId="16" fillId="10" borderId="10" xfId="3" applyNumberFormat="1" applyFont="1" applyFill="1" applyBorder="1"/>
    <xf numFmtId="2" fontId="16" fillId="10" borderId="11" xfId="3" applyNumberFormat="1" applyFont="1" applyFill="1" applyBorder="1"/>
    <xf numFmtId="2" fontId="16" fillId="10" borderId="12" xfId="3" applyNumberFormat="1" applyFont="1" applyFill="1" applyBorder="1"/>
    <xf numFmtId="0" fontId="17" fillId="10" borderId="8" xfId="0" applyFont="1" applyFill="1" applyBorder="1" applyAlignment="1">
      <alignment horizontal="center"/>
    </xf>
    <xf numFmtId="0" fontId="17" fillId="10" borderId="9" xfId="0" applyFont="1" applyFill="1" applyBorder="1" applyAlignment="1">
      <alignment horizontal="center"/>
    </xf>
    <xf numFmtId="171" fontId="19" fillId="10" borderId="8" xfId="0" applyNumberFormat="1" applyFont="1" applyFill="1" applyBorder="1" applyAlignment="1">
      <alignment horizontal="right"/>
    </xf>
    <xf numFmtId="171" fontId="19" fillId="10" borderId="9" xfId="0" applyNumberFormat="1" applyFont="1" applyFill="1" applyBorder="1" applyAlignment="1">
      <alignment horizontal="right"/>
    </xf>
    <xf numFmtId="171" fontId="19" fillId="10" borderId="10" xfId="0" applyNumberFormat="1" applyFont="1" applyFill="1" applyBorder="1" applyAlignment="1">
      <alignment horizontal="right"/>
    </xf>
    <xf numFmtId="171" fontId="19" fillId="10" borderId="12" xfId="0" applyNumberFormat="1" applyFont="1" applyFill="1" applyBorder="1" applyAlignment="1">
      <alignment horizontal="right"/>
    </xf>
    <xf numFmtId="0" fontId="17" fillId="10" borderId="4" xfId="0" applyFont="1" applyFill="1" applyBorder="1"/>
    <xf numFmtId="0" fontId="17" fillId="10" borderId="7" xfId="0" applyFont="1" applyFill="1" applyBorder="1" applyAlignment="1">
      <alignment horizontal="center"/>
    </xf>
    <xf numFmtId="2" fontId="19" fillId="10" borderId="5" xfId="0" applyNumberFormat="1" applyFont="1" applyFill="1" applyBorder="1"/>
    <xf numFmtId="2" fontId="19" fillId="10" borderId="6" xfId="0" applyNumberFormat="1" applyFont="1" applyFill="1" applyBorder="1"/>
    <xf numFmtId="0" fontId="16" fillId="10" borderId="7" xfId="3" applyFont="1" applyFill="1" applyBorder="1"/>
    <xf numFmtId="0" fontId="17" fillId="10" borderId="5" xfId="0" applyFont="1" applyFill="1" applyBorder="1"/>
    <xf numFmtId="0" fontId="19" fillId="10" borderId="5" xfId="0" applyFont="1" applyFill="1" applyBorder="1"/>
    <xf numFmtId="0" fontId="19" fillId="10" borderId="6" xfId="0" applyFont="1" applyFill="1" applyBorder="1"/>
    <xf numFmtId="2" fontId="19" fillId="0" borderId="0" xfId="0" applyNumberFormat="1" applyFont="1"/>
    <xf numFmtId="10" fontId="6" fillId="0" borderId="0" xfId="3" applyNumberFormat="1"/>
    <xf numFmtId="165" fontId="6" fillId="0" borderId="0" xfId="3" applyNumberFormat="1"/>
    <xf numFmtId="165" fontId="26" fillId="0" borderId="0" xfId="3" applyNumberFormat="1" applyFont="1"/>
    <xf numFmtId="167" fontId="26" fillId="0" borderId="0" xfId="1" applyNumberFormat="1" applyFont="1"/>
    <xf numFmtId="167" fontId="26" fillId="0" borderId="0" xfId="3" applyNumberFormat="1" applyFont="1"/>
    <xf numFmtId="2" fontId="26" fillId="0" borderId="0" xfId="3" applyNumberFormat="1" applyFont="1"/>
    <xf numFmtId="2" fontId="23" fillId="0" borderId="0" xfId="3" applyNumberFormat="1" applyFont="1"/>
    <xf numFmtId="0" fontId="26" fillId="0" borderId="0" xfId="3" applyFont="1" applyAlignment="1">
      <alignment horizontal="center"/>
    </xf>
    <xf numFmtId="9" fontId="6" fillId="0" borderId="0" xfId="1" applyFont="1"/>
    <xf numFmtId="2" fontId="5" fillId="2" borderId="5" xfId="2" applyNumberFormat="1" applyBorder="1"/>
    <xf numFmtId="2" fontId="5" fillId="2" borderId="6" xfId="2" applyNumberFormat="1" applyBorder="1"/>
    <xf numFmtId="0" fontId="27" fillId="0" borderId="0" xfId="3" applyFont="1"/>
    <xf numFmtId="2" fontId="27" fillId="0" borderId="0" xfId="3" applyNumberFormat="1" applyFont="1"/>
    <xf numFmtId="166" fontId="27" fillId="0" borderId="0" xfId="3" applyNumberFormat="1" applyFont="1"/>
    <xf numFmtId="0" fontId="27" fillId="0" borderId="0" xfId="3" applyFont="1" applyAlignment="1">
      <alignment horizontal="center"/>
    </xf>
    <xf numFmtId="2" fontId="28" fillId="0" borderId="0" xfId="1" applyNumberFormat="1" applyFont="1"/>
    <xf numFmtId="9" fontId="28" fillId="0" borderId="0" xfId="1" applyFont="1"/>
    <xf numFmtId="0" fontId="29" fillId="0" borderId="0" xfId="3" applyFont="1"/>
    <xf numFmtId="0" fontId="30" fillId="0" borderId="0" xfId="0" applyFont="1"/>
    <xf numFmtId="2" fontId="29" fillId="0" borderId="0" xfId="3" applyNumberFormat="1" applyFont="1"/>
    <xf numFmtId="10" fontId="31" fillId="0" borderId="0" xfId="0" applyNumberFormat="1" applyFont="1"/>
    <xf numFmtId="2" fontId="32" fillId="0" borderId="0" xfId="1" applyNumberFormat="1" applyFont="1"/>
    <xf numFmtId="0" fontId="7" fillId="0" borderId="0" xfId="3" applyFont="1" applyAlignment="1">
      <alignment horizontal="center"/>
    </xf>
    <xf numFmtId="0" fontId="22" fillId="0" borderId="0" xfId="3" applyFont="1" applyAlignment="1">
      <alignment horizontal="center"/>
    </xf>
    <xf numFmtId="0" fontId="12" fillId="0" borderId="0" xfId="0" applyFont="1"/>
    <xf numFmtId="0" fontId="21" fillId="0" borderId="0" xfId="0" applyFont="1"/>
    <xf numFmtId="0" fontId="13" fillId="0" borderId="0" xfId="0" applyFont="1"/>
    <xf numFmtId="0" fontId="17" fillId="10" borderId="1" xfId="0" applyFont="1" applyFill="1" applyBorder="1" applyAlignment="1">
      <alignment horizontal="center"/>
    </xf>
    <xf numFmtId="0" fontId="17" fillId="10" borderId="3" xfId="0" applyFont="1" applyFill="1" applyBorder="1" applyAlignment="1">
      <alignment horizontal="center"/>
    </xf>
    <xf numFmtId="0" fontId="18" fillId="10" borderId="1" xfId="3" applyFont="1" applyFill="1" applyBorder="1" applyAlignment="1">
      <alignment horizontal="center"/>
    </xf>
    <xf numFmtId="0" fontId="18" fillId="10" borderId="2" xfId="3" applyFont="1" applyFill="1" applyBorder="1" applyAlignment="1">
      <alignment horizontal="center"/>
    </xf>
    <xf numFmtId="0" fontId="18" fillId="10" borderId="3" xfId="3" applyFont="1" applyFill="1" applyBorder="1" applyAlignment="1">
      <alignment horizontal="center"/>
    </xf>
    <xf numFmtId="0" fontId="30" fillId="0" borderId="0" xfId="0" applyFont="1" applyAlignment="1">
      <alignment horizontal="center"/>
    </xf>
    <xf numFmtId="0" fontId="27" fillId="0" borderId="0" xfId="3" applyFont="1" applyAlignment="1">
      <alignment horizontal="center"/>
    </xf>
    <xf numFmtId="2" fontId="19" fillId="10" borderId="13" xfId="0" applyNumberFormat="1" applyFont="1" applyFill="1" applyBorder="1"/>
  </cellXfs>
  <cellStyles count="9">
    <cellStyle name="Migliaia 2" xfId="4" xr:uid="{26488C6A-DF61-419A-B74A-8E9CC8BD8792}"/>
    <cellStyle name="Normale" xfId="0" builtinId="0"/>
    <cellStyle name="Normale 2" xfId="3" xr:uid="{614580D4-CB6E-4807-9473-27B5E059FAF0}"/>
    <cellStyle name="Percentuale" xfId="1" builtinId="5"/>
    <cellStyle name="Percentuale 2" xfId="5" xr:uid="{BFCCE7E6-2EEE-4884-AFDF-6C0303635470}"/>
    <cellStyle name="Percentuale 2 2" xfId="7" xr:uid="{6144FEE0-45F7-4B99-A5C0-D7A2C6F13075}"/>
    <cellStyle name="Valore valido" xfId="2" builtinId="26"/>
    <cellStyle name="Valuta 2" xfId="6" xr:uid="{DC6DCC41-27ED-4FF4-8298-77019BF10CB0}"/>
    <cellStyle name="Valuta 2 2" xfId="8" xr:uid="{06A5A2EE-6CEA-4276-8AD1-99FE8D01FD57}"/>
  </cellStyles>
  <dxfs count="7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989872656380343E-2"/>
          <c:y val="2.9984928587601968E-2"/>
          <c:w val="0.90689595547950785"/>
          <c:h val="0.505997698443461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'ReCiPe 2016 Midpoint (H)-C'!$K$41</c:f>
              <c:strCache>
                <c:ptCount val="1"/>
                <c:pt idx="0">
                  <c:v>II + III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'ReCiPe 2016 Midpoint (H)-C'!$A$43:$A$60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(H)-C'!$K$43:$K$60</c:f>
              <c:numCache>
                <c:formatCode>0.00%</c:formatCode>
                <c:ptCount val="18"/>
                <c:pt idx="0">
                  <c:v>0.4745942195256091</c:v>
                </c:pt>
                <c:pt idx="1">
                  <c:v>0.94986261472225952</c:v>
                </c:pt>
                <c:pt idx="2">
                  <c:v>0.27133965909639912</c:v>
                </c:pt>
                <c:pt idx="3">
                  <c:v>0.4489603109216892</c:v>
                </c:pt>
                <c:pt idx="4">
                  <c:v>0.19772535486273102</c:v>
                </c:pt>
                <c:pt idx="5">
                  <c:v>0.3549664685081646</c:v>
                </c:pt>
                <c:pt idx="6">
                  <c:v>0.1452751635623257</c:v>
                </c:pt>
                <c:pt idx="7">
                  <c:v>0.39108238908589144</c:v>
                </c:pt>
                <c:pt idx="8">
                  <c:v>0.47402819456223849</c:v>
                </c:pt>
                <c:pt idx="9">
                  <c:v>5.2386270227804232E-2</c:v>
                </c:pt>
                <c:pt idx="10">
                  <c:v>0.5360416389149063</c:v>
                </c:pt>
                <c:pt idx="11">
                  <c:v>0.34844047768126996</c:v>
                </c:pt>
                <c:pt idx="12">
                  <c:v>0.31033569808562511</c:v>
                </c:pt>
                <c:pt idx="13">
                  <c:v>0.10104201871458146</c:v>
                </c:pt>
                <c:pt idx="14">
                  <c:v>0.56508160409837782</c:v>
                </c:pt>
                <c:pt idx="15">
                  <c:v>0.5365985911823653</c:v>
                </c:pt>
                <c:pt idx="16">
                  <c:v>0.39414831623733543</c:v>
                </c:pt>
                <c:pt idx="17">
                  <c:v>0.41094218599265026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ED-7C40-BC8C-820CD37308A4}"/>
            </c:ext>
          </c:extLst>
        </c:ser>
        <c:ser>
          <c:idx val="1"/>
          <c:order val="1"/>
          <c:tx>
            <c:strRef>
              <c:f>'ReCiPe 2016 Midpoint (H)-C'!$L$41</c:f>
              <c:strCache>
                <c:ptCount val="1"/>
                <c:pt idx="0">
                  <c:v>II + III + V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'ReCiPe 2016 Midpoint (H)-C'!$A$43:$A$60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(H)-C'!$L$43:$L$60</c:f>
              <c:numCache>
                <c:formatCode>0.00%</c:formatCode>
                <c:ptCount val="18"/>
                <c:pt idx="0">
                  <c:v>0.67618250081760201</c:v>
                </c:pt>
                <c:pt idx="1">
                  <c:v>0.9858812631949504</c:v>
                </c:pt>
                <c:pt idx="2">
                  <c:v>0.98212081743749391</c:v>
                </c:pt>
                <c:pt idx="3">
                  <c:v>0.64938224308927317</c:v>
                </c:pt>
                <c:pt idx="4">
                  <c:v>0.33582497928308563</c:v>
                </c:pt>
                <c:pt idx="5">
                  <c:v>0.50397749764213695</c:v>
                </c:pt>
                <c:pt idx="6">
                  <c:v>0.22181473705542859</c:v>
                </c:pt>
                <c:pt idx="7">
                  <c:v>0.91986325915281042</c:v>
                </c:pt>
                <c:pt idx="8">
                  <c:v>0.87153858303338694</c:v>
                </c:pt>
                <c:pt idx="9">
                  <c:v>7.194617798852844E-2</c:v>
                </c:pt>
                <c:pt idx="10">
                  <c:v>0.80276349529425617</c:v>
                </c:pt>
                <c:pt idx="11">
                  <c:v>0.523144626150577</c:v>
                </c:pt>
                <c:pt idx="12">
                  <c:v>0.43744589674372159</c:v>
                </c:pt>
                <c:pt idx="13">
                  <c:v>0.17009308172293741</c:v>
                </c:pt>
                <c:pt idx="14">
                  <c:v>0.85388845316587647</c:v>
                </c:pt>
                <c:pt idx="15">
                  <c:v>0.63813891726606053</c:v>
                </c:pt>
                <c:pt idx="16">
                  <c:v>0.89691097142913345</c:v>
                </c:pt>
                <c:pt idx="17">
                  <c:v>0.9778561596430202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ED-7C40-BC8C-820CD3730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5893152"/>
        <c:axId val="1035889824"/>
      </c:barChart>
      <c:catAx>
        <c:axId val="103589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035889824"/>
        <c:crosses val="autoZero"/>
        <c:auto val="1"/>
        <c:lblAlgn val="ctr"/>
        <c:lblOffset val="100"/>
        <c:noMultiLvlLbl val="0"/>
      </c:catAx>
      <c:valAx>
        <c:axId val="10358898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035893152"/>
        <c:crosses val="autoZero"/>
        <c:crossBetween val="between"/>
        <c:majorUnit val="0.2"/>
      </c:valAx>
      <c:spPr>
        <a:noFill/>
        <a:ln w="28575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81190983518135873"/>
          <c:y val="0.94972376387279922"/>
          <c:w val="0.17351309596609349"/>
          <c:h val="3.52731357693574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Garamond" panose="02020404030301010803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600" b="1" i="0" u="none" strike="noStrike" kern="1200" spc="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r>
              <a:rPr lang="it-IT" sz="3600" b="1">
                <a:solidFill>
                  <a:schemeClr val="tx1"/>
                </a:solidFill>
                <a:latin typeface="Aptos" panose="020B0004020202020204" pitchFamily="34" charset="0"/>
              </a:rPr>
              <a:t>Platinum</a:t>
            </a:r>
          </a:p>
        </c:rich>
      </c:tx>
      <c:layout>
        <c:manualLayout>
          <c:xMode val="edge"/>
          <c:yMode val="edge"/>
          <c:x val="8.8364204876797678E-2"/>
          <c:y val="6.12712597115995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spc="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7402994458274819E-2"/>
          <c:y val="3.0698040651895263E-2"/>
          <c:w val="0.89843087547089451"/>
          <c:h val="0.868332539827870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'IPCC 2021_Allocation'!$B$48</c:f>
              <c:strCache>
                <c:ptCount val="1"/>
                <c:pt idx="0">
                  <c:v>Platinum ​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'IPCC 2021_Allocation'!$C$41:$F$41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2021_Allocation'!$C$48:$F$48</c:f>
              <c:numCache>
                <c:formatCode>0.00</c:formatCode>
                <c:ptCount val="4"/>
                <c:pt idx="0">
                  <c:v>32.799999999999997</c:v>
                </c:pt>
                <c:pt idx="1">
                  <c:v>68.7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8C-43A4-9C67-F422A9A4F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barChart>
        <c:barDir val="col"/>
        <c:grouping val="clustered"/>
        <c:varyColors val="0"/>
        <c:ser>
          <c:idx val="1"/>
          <c:order val="1"/>
          <c:tx>
            <c:strRef>
              <c:f>'IPCC 2021_Allocation'!$B$49</c:f>
              <c:strCache>
                <c:ptCount val="1"/>
                <c:pt idx="0">
                  <c:v>Platinum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'IPCC 2021_Allocation'!$C$41:$F$41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2021_Allocation'!$C$49:$F$49</c:f>
              <c:numCache>
                <c:formatCode>0.00</c:formatCode>
                <c:ptCount val="4"/>
                <c:pt idx="2">
                  <c:v>0.63</c:v>
                </c:pt>
                <c:pt idx="3">
                  <c:v>0.21563353613164396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8C-43A4-9C67-F422A9A4FB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4656895"/>
        <c:axId val="899188879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tCO</a:t>
                </a:r>
                <a:r>
                  <a:rPr lang="it-IT" sz="2800" b="1" i="0" u="none" strike="noStrike" kern="1200" baseline="-25000">
                    <a:solidFill>
                      <a:schemeClr val="tx1"/>
                    </a:solidFill>
                    <a:latin typeface="Aptos" panose="020B0004020202020204" pitchFamily="34" charset="0"/>
                  </a:rPr>
                  <a:t>2</a:t>
                </a: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eq/kg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  <c:majorUnit val="20"/>
      </c:valAx>
      <c:valAx>
        <c:axId val="899188879"/>
        <c:scaling>
          <c:orientation val="minMax"/>
          <c:max val="3"/>
        </c:scaling>
        <c:delete val="1"/>
        <c:axPos val="r"/>
        <c:numFmt formatCode="#,##0.0" sourceLinked="0"/>
        <c:majorTickMark val="out"/>
        <c:minorTickMark val="none"/>
        <c:tickLblPos val="nextTo"/>
        <c:crossAx val="904656895"/>
        <c:crosses val="max"/>
        <c:crossBetween val="between"/>
      </c:valAx>
      <c:catAx>
        <c:axId val="9046568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99188879"/>
        <c:crosses val="autoZero"/>
        <c:auto val="1"/>
        <c:lblAlgn val="ctr"/>
        <c:lblOffset val="100"/>
        <c:noMultiLvlLbl val="0"/>
      </c:cat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76015627797293817"/>
          <c:y val="0.21937857855436987"/>
          <c:w val="0.22411482329181051"/>
          <c:h val="0.350292088636294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02994458274819E-2"/>
          <c:y val="3.0698040651895263E-2"/>
          <c:w val="0.60881339012951241"/>
          <c:h val="0.8683325398278701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'IPCC 2021_Allocation'!$B$49</c:f>
              <c:strCache>
                <c:ptCount val="1"/>
                <c:pt idx="0">
                  <c:v>Platinum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'IPCC 2021_Allocation'!$J$49:$L$49</c:f>
                <c:numCache>
                  <c:formatCode>General</c:formatCode>
                  <c:ptCount val="3"/>
                  <c:pt idx="0">
                    <c:v>0.21999999999999997</c:v>
                  </c:pt>
                  <c:pt idx="1">
                    <c:v>1.0781676806582199E-2</c:v>
                  </c:pt>
                  <c:pt idx="2">
                    <c:v>1.0781676806582199E-2</c:v>
                  </c:pt>
                </c:numCache>
              </c:numRef>
            </c:plus>
            <c:minus>
              <c:numRef>
                <c:f>'IPCC 2021_Allocation'!$J$48:$L$48</c:f>
                <c:numCache>
                  <c:formatCode>General</c:formatCode>
                  <c:ptCount val="3"/>
                  <c:pt idx="0">
                    <c:v>0.16000000000000003</c:v>
                  </c:pt>
                  <c:pt idx="1">
                    <c:v>1.0781676806582199E-2</c:v>
                  </c:pt>
                  <c:pt idx="2">
                    <c:v>1.0781676806582199E-2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'IPCC 2021_Allocation'!$E$41:$F$41</c:f>
              <c:strCache>
                <c:ptCount val="2"/>
                <c:pt idx="0">
                  <c:v>Nuss&amp;Eckelman, 2014 Secondary (mean)</c:v>
                </c:pt>
                <c:pt idx="1">
                  <c:v>TCA S.p.A. (Economic allocation)</c:v>
                </c:pt>
              </c:strCache>
            </c:strRef>
          </c:cat>
          <c:val>
            <c:numRef>
              <c:f>'IPCC 2021_Allocation'!$E$49:$F$49</c:f>
              <c:numCache>
                <c:formatCode>0.00</c:formatCode>
                <c:ptCount val="2"/>
                <c:pt idx="0">
                  <c:v>0.63</c:v>
                </c:pt>
                <c:pt idx="1">
                  <c:v>0.21563353613164396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56-4D39-8774-53FB09D87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</c:val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9070750984788999"/>
          <c:y val="0.21938704313915172"/>
          <c:w val="0.30859289940716844"/>
          <c:h val="0.174169956770156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600" b="1" i="0" u="none" strike="noStrike" kern="1200" spc="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r>
              <a:rPr lang="it-IT" sz="3600" b="1">
                <a:solidFill>
                  <a:schemeClr val="tx1"/>
                </a:solidFill>
                <a:latin typeface="Aptos" panose="020B0004020202020204" pitchFamily="34" charset="0"/>
              </a:rPr>
              <a:t>Rhodium</a:t>
            </a:r>
          </a:p>
        </c:rich>
      </c:tx>
      <c:layout>
        <c:manualLayout>
          <c:xMode val="edge"/>
          <c:yMode val="edge"/>
          <c:x val="8.8233881424064506E-2"/>
          <c:y val="6.13090024024915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spc="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7402994458274819E-2"/>
          <c:y val="3.0698040651895263E-2"/>
          <c:w val="0.89843087547089451"/>
          <c:h val="0.868332539827870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'IPCC 2021_Allocation'!$B$50</c:f>
              <c:strCache>
                <c:ptCount val="1"/>
                <c:pt idx="0">
                  <c:v>Rhodium ​primary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'IPCC 2021_Allocation'!$C$41:$F$41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2021_Allocation'!$C$50:$F$50</c:f>
              <c:numCache>
                <c:formatCode>0.00</c:formatCode>
                <c:ptCount val="4"/>
                <c:pt idx="0">
                  <c:v>56.9</c:v>
                </c:pt>
                <c:pt idx="1">
                  <c:v>80.900000000000006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A0-4FE8-93C1-9DA938E20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barChart>
        <c:barDir val="col"/>
        <c:grouping val="clustered"/>
        <c:varyColors val="0"/>
        <c:ser>
          <c:idx val="1"/>
          <c:order val="1"/>
          <c:tx>
            <c:strRef>
              <c:f>'IPCC 2021_Allocation'!$B$51</c:f>
              <c:strCache>
                <c:ptCount val="1"/>
                <c:pt idx="0">
                  <c:v>Rhodium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'IPCC 2021_Allocation'!$C$41:$F$41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2021_Allocation'!$C$51:$F$51</c:f>
              <c:numCache>
                <c:formatCode>General</c:formatCode>
                <c:ptCount val="4"/>
                <c:pt idx="2" formatCode="0.00">
                  <c:v>1.78</c:v>
                </c:pt>
                <c:pt idx="3" formatCode="0.00">
                  <c:v>3.4539248829614122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A0-4FE8-93C1-9DA938E20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4656895"/>
        <c:axId val="899188879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tCO</a:t>
                </a:r>
                <a:r>
                  <a:rPr lang="it-IT" sz="2800" b="1" i="0" u="none" strike="noStrike" kern="1200" baseline="-25000">
                    <a:solidFill>
                      <a:schemeClr val="tx1"/>
                    </a:solidFill>
                    <a:latin typeface="Aptos" panose="020B0004020202020204" pitchFamily="34" charset="0"/>
                  </a:rPr>
                  <a:t>2</a:t>
                </a: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eq/kg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  <c:majorUnit val="20"/>
      </c:valAx>
      <c:valAx>
        <c:axId val="899188879"/>
        <c:scaling>
          <c:orientation val="minMax"/>
          <c:max val="3"/>
        </c:scaling>
        <c:delete val="1"/>
        <c:axPos val="r"/>
        <c:numFmt formatCode="#,##0.0" sourceLinked="0"/>
        <c:majorTickMark val="out"/>
        <c:minorTickMark val="none"/>
        <c:tickLblPos val="nextTo"/>
        <c:crossAx val="904656895"/>
        <c:crosses val="max"/>
        <c:crossBetween val="between"/>
      </c:valAx>
      <c:catAx>
        <c:axId val="9046568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99188879"/>
        <c:crosses val="autoZero"/>
        <c:auto val="1"/>
        <c:lblAlgn val="ctr"/>
        <c:lblOffset val="100"/>
        <c:noMultiLvlLbl val="0"/>
      </c:cat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75990745422607053"/>
          <c:y val="0.21787604652523876"/>
          <c:w val="0.22617568044796874"/>
          <c:h val="0.351400792382065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02994458274819E-2"/>
          <c:y val="3.0698040651895263E-2"/>
          <c:w val="0.60881339012951241"/>
          <c:h val="0.8683325398278701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'IPCC 2021_Allocation'!$B$51</c:f>
              <c:strCache>
                <c:ptCount val="1"/>
                <c:pt idx="0">
                  <c:v>Rhodium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'IPCC 2021_Allocation'!$J$51:$L$51</c:f>
                <c:numCache>
                  <c:formatCode>General</c:formatCode>
                  <c:ptCount val="3"/>
                  <c:pt idx="0">
                    <c:v>0.61999999999999988</c:v>
                  </c:pt>
                  <c:pt idx="1">
                    <c:v>0.17269624414807061</c:v>
                  </c:pt>
                  <c:pt idx="2">
                    <c:v>0.17269624414807061</c:v>
                  </c:pt>
                </c:numCache>
              </c:numRef>
            </c:plus>
            <c:minus>
              <c:numRef>
                <c:f>'IPCC 2021_Allocation'!$J$50:$L$50</c:f>
                <c:numCache>
                  <c:formatCode>General</c:formatCode>
                  <c:ptCount val="3"/>
                  <c:pt idx="0">
                    <c:v>0.45999999999999996</c:v>
                  </c:pt>
                  <c:pt idx="1">
                    <c:v>0.17269624414807061</c:v>
                  </c:pt>
                  <c:pt idx="2">
                    <c:v>0.17269624414807061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'IPCC 2021_Allocation'!$E$41:$F$41</c:f>
              <c:strCache>
                <c:ptCount val="2"/>
                <c:pt idx="0">
                  <c:v>Nuss&amp;Eckelman, 2014 Secondary (mean)</c:v>
                </c:pt>
                <c:pt idx="1">
                  <c:v>TCA S.p.A. (Economic allocation)</c:v>
                </c:pt>
              </c:strCache>
            </c:strRef>
          </c:cat>
          <c:val>
            <c:numRef>
              <c:f>'IPCC 2021_Allocation'!$E$51:$F$51</c:f>
              <c:numCache>
                <c:formatCode>0.00</c:formatCode>
                <c:ptCount val="2"/>
                <c:pt idx="0">
                  <c:v>1.78</c:v>
                </c:pt>
                <c:pt idx="1">
                  <c:v>3.4539248829614122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FC-4A1F-B83B-2F0447294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  <c:majorUnit val="2"/>
      </c:val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8848980110205872"/>
          <c:y val="0.21928745591764101"/>
          <c:w val="0.3053575589384443"/>
          <c:h val="0.177241434684587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600" b="1" i="0" u="none" strike="noStrike" kern="1200" spc="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r>
              <a:rPr lang="it-IT" sz="3600" b="1">
                <a:solidFill>
                  <a:schemeClr val="tx1"/>
                </a:solidFill>
                <a:latin typeface="Aptos" panose="020B0004020202020204" pitchFamily="34" charset="0"/>
              </a:rPr>
              <a:t>Gold</a:t>
            </a:r>
          </a:p>
        </c:rich>
      </c:tx>
      <c:layout>
        <c:manualLayout>
          <c:xMode val="edge"/>
          <c:yMode val="edge"/>
          <c:x val="8.7895040446958395E-2"/>
          <c:y val="6.127877173524514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spc="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7402994458274819E-2"/>
          <c:y val="3.0698040651895263E-2"/>
          <c:w val="0.89843087547089451"/>
          <c:h val="0.868332539827870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'IPCC 2021_Allocation (2)'!$B$44</c:f>
              <c:strCache>
                <c:ptCount val="1"/>
                <c:pt idx="0">
                  <c:v>Gold ​primary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'IPCC 2021_Allocation (2)'!$C$43:$F$43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 (2)'!$C$44:$F$44</c:f>
              <c:numCache>
                <c:formatCode>0.0</c:formatCode>
                <c:ptCount val="4"/>
                <c:pt idx="0">
                  <c:v>17.2</c:v>
                </c:pt>
                <c:pt idx="1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53-5042-AC06-04C728354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barChart>
        <c:barDir val="col"/>
        <c:grouping val="clustered"/>
        <c:varyColors val="0"/>
        <c:ser>
          <c:idx val="1"/>
          <c:order val="1"/>
          <c:tx>
            <c:strRef>
              <c:f>'IPCC 2021_Allocation (2)'!$B$45</c:f>
              <c:strCache>
                <c:ptCount val="1"/>
                <c:pt idx="0">
                  <c:v>Gold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'IPCC 2021_Allocation (2)'!$C$43:$F$43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 (2)'!$C$45:$F$45</c:f>
              <c:numCache>
                <c:formatCode>General</c:formatCode>
                <c:ptCount val="4"/>
                <c:pt idx="2">
                  <c:v>0.92</c:v>
                </c:pt>
                <c:pt idx="3" formatCode="0.00">
                  <c:v>0.4254163809958913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53-5042-AC06-04C728354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4656895"/>
        <c:axId val="899188879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tCO</a:t>
                </a:r>
                <a:r>
                  <a:rPr lang="it-IT" sz="2800" b="1" i="0" u="none" strike="noStrike" kern="1200" baseline="-25000">
                    <a:solidFill>
                      <a:schemeClr val="tx1"/>
                    </a:solidFill>
                    <a:latin typeface="Aptos" panose="020B0004020202020204" pitchFamily="34" charset="0"/>
                  </a:rPr>
                  <a:t>2</a:t>
                </a: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eq/kg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</c:valAx>
      <c:valAx>
        <c:axId val="899188879"/>
        <c:scaling>
          <c:orientation val="minMax"/>
          <c:max val="3"/>
        </c:scaling>
        <c:delete val="1"/>
        <c:axPos val="r"/>
        <c:numFmt formatCode="#,##0.0" sourceLinked="0"/>
        <c:majorTickMark val="out"/>
        <c:minorTickMark val="none"/>
        <c:tickLblPos val="nextTo"/>
        <c:crossAx val="904656895"/>
        <c:crosses val="max"/>
        <c:crossBetween val="between"/>
      </c:valAx>
      <c:catAx>
        <c:axId val="9046568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99188879"/>
        <c:crosses val="autoZero"/>
        <c:auto val="1"/>
        <c:lblAlgn val="ctr"/>
        <c:lblOffset val="100"/>
        <c:noMultiLvlLbl val="0"/>
      </c:cat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76031306917844299"/>
          <c:y val="0.21848767338496888"/>
          <c:w val="0.22577006549559625"/>
          <c:h val="0.341499402400169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02994458274819E-2"/>
          <c:y val="3.0698040651895263E-2"/>
          <c:w val="0.60881339012951241"/>
          <c:h val="0.8683325398278701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'IPCC 2021_Allocation (2)'!$B$45</c:f>
              <c:strCache>
                <c:ptCount val="1"/>
                <c:pt idx="0">
                  <c:v>Gold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'IPCC 2021_Allocation (2)'!$J$45:$L$45</c:f>
                <c:numCache>
                  <c:formatCode>General</c:formatCode>
                  <c:ptCount val="3"/>
                  <c:pt idx="0">
                    <c:v>1.3399999999999999</c:v>
                  </c:pt>
                  <c:pt idx="1">
                    <c:v>2.8116453537615587E-2</c:v>
                  </c:pt>
                  <c:pt idx="2">
                    <c:v>2.8116453537615587E-2</c:v>
                  </c:pt>
                </c:numCache>
              </c:numRef>
            </c:plus>
            <c:minus>
              <c:numRef>
                <c:f>'IPCC 2021_Allocation (2)'!$J$44:$L$44</c:f>
                <c:numCache>
                  <c:formatCode>General</c:formatCode>
                  <c:ptCount val="3"/>
                  <c:pt idx="0">
                    <c:v>0.57000000000000006</c:v>
                  </c:pt>
                  <c:pt idx="1">
                    <c:v>2.8116453537615587E-2</c:v>
                  </c:pt>
                  <c:pt idx="2">
                    <c:v>2.8116453537615587E-2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'IPCC 2021_Allocation (2)'!$E$43:$F$43</c:f>
              <c:strCache>
                <c:ptCount val="2"/>
                <c:pt idx="0">
                  <c:v>Nuss&amp;Eckelman, 2014 Secondary (mean)</c:v>
                </c:pt>
                <c:pt idx="1">
                  <c:v>TCA S.p.A. (Economic allocation)</c:v>
                </c:pt>
              </c:strCache>
            </c:strRef>
          </c:cat>
          <c:val>
            <c:numRef>
              <c:f>'IPCC 2021_Allocation (2)'!$E$45:$F$45</c:f>
              <c:numCache>
                <c:formatCode>0.00</c:formatCode>
                <c:ptCount val="2"/>
                <c:pt idx="0" formatCode="General">
                  <c:v>0.92</c:v>
                </c:pt>
                <c:pt idx="1">
                  <c:v>0.4254163809958913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5-3844-9D64-B13DB4677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</c:val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9109596665630036"/>
          <c:y val="0.22820767936338565"/>
          <c:w val="0.30164815205363221"/>
          <c:h val="0.168027127307869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600" b="1" i="0" u="none" strike="noStrike" kern="1200" spc="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r>
              <a:rPr lang="it-IT" sz="3600" b="1">
                <a:solidFill>
                  <a:schemeClr val="tx1"/>
                </a:solidFill>
                <a:latin typeface="Aptos" panose="020B0004020202020204" pitchFamily="34" charset="0"/>
              </a:rPr>
              <a:t>Silver</a:t>
            </a:r>
          </a:p>
        </c:rich>
      </c:tx>
      <c:layout>
        <c:manualLayout>
          <c:xMode val="edge"/>
          <c:yMode val="edge"/>
          <c:x val="8.887676567285635E-2"/>
          <c:y val="6.118082437336663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spc="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7402994458274819E-2"/>
          <c:y val="3.0698040651895263E-2"/>
          <c:w val="0.89843087547089451"/>
          <c:h val="0.868332539827870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'IPCC 2021_Allocation (2)'!$B$46</c:f>
              <c:strCache>
                <c:ptCount val="1"/>
                <c:pt idx="0">
                  <c:v>Silver ​primary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'IPCC 2021_Allocation (2)'!$C$43:$F$43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 (2)'!$C$46:$F$46</c:f>
              <c:numCache>
                <c:formatCode>0.0</c:formatCode>
                <c:ptCount val="4"/>
                <c:pt idx="0">
                  <c:v>0.3</c:v>
                </c:pt>
                <c:pt idx="1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38-804D-8C91-B4461D1E6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barChart>
        <c:barDir val="col"/>
        <c:grouping val="clustered"/>
        <c:varyColors val="0"/>
        <c:ser>
          <c:idx val="1"/>
          <c:order val="1"/>
          <c:tx>
            <c:strRef>
              <c:f>'IPCC 2021_Allocation (2)'!$B$47</c:f>
              <c:strCache>
                <c:ptCount val="1"/>
                <c:pt idx="0">
                  <c:v>Silver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'IPCC 2021_Allocation (2)'!$C$43:$F$43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 (2)'!$C$47:$F$47</c:f>
              <c:numCache>
                <c:formatCode>0.0</c:formatCode>
                <c:ptCount val="4"/>
                <c:pt idx="2" formatCode="0.00">
                  <c:v>1.5699999999999999E-2</c:v>
                </c:pt>
                <c:pt idx="3" formatCode="0.00">
                  <c:v>5.1834896323600119E-3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38-804D-8C91-B4461D1E6A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4656895"/>
        <c:axId val="899188879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tCO</a:t>
                </a:r>
                <a:r>
                  <a:rPr lang="it-IT" sz="2800" b="1" i="0" u="none" strike="noStrike" kern="1200" baseline="-25000">
                    <a:solidFill>
                      <a:schemeClr val="tx1"/>
                    </a:solidFill>
                    <a:latin typeface="Aptos" panose="020B0004020202020204" pitchFamily="34" charset="0"/>
                  </a:rPr>
                  <a:t>2</a:t>
                </a: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eq/kg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  <c:majorUnit val="0.2"/>
      </c:valAx>
      <c:valAx>
        <c:axId val="899188879"/>
        <c:scaling>
          <c:orientation val="minMax"/>
          <c:max val="3"/>
        </c:scaling>
        <c:delete val="1"/>
        <c:axPos val="r"/>
        <c:numFmt formatCode="#,##0.0" sourceLinked="0"/>
        <c:majorTickMark val="out"/>
        <c:minorTickMark val="none"/>
        <c:tickLblPos val="nextTo"/>
        <c:crossAx val="904656895"/>
        <c:crosses val="max"/>
        <c:crossBetween val="between"/>
      </c:valAx>
      <c:catAx>
        <c:axId val="9046568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99188879"/>
        <c:crosses val="autoZero"/>
        <c:auto val="1"/>
        <c:lblAlgn val="ctr"/>
        <c:lblOffset val="100"/>
        <c:noMultiLvlLbl val="0"/>
      </c:cat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76031306917844299"/>
          <c:y val="0.21848767338496888"/>
          <c:w val="0.22577006549559625"/>
          <c:h val="0.347642273984648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02994458274819E-2"/>
          <c:y val="3.0698040651895263E-2"/>
          <c:w val="0.60881339012951241"/>
          <c:h val="0.8683325398278701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'IPCC 2021_Allocation (2)'!$B$47</c:f>
              <c:strCache>
                <c:ptCount val="1"/>
                <c:pt idx="0">
                  <c:v>Silver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'IPCC 2021_Allocation (2)'!$J$47:$L$47</c:f>
                <c:numCache>
                  <c:formatCode>General</c:formatCode>
                  <c:ptCount val="3"/>
                  <c:pt idx="0">
                    <c:v>2.0299999999999999E-2</c:v>
                  </c:pt>
                  <c:pt idx="1">
                    <c:v>2.1797630578174539E-3</c:v>
                  </c:pt>
                  <c:pt idx="2">
                    <c:v>2.1797630578174539E-3</c:v>
                  </c:pt>
                </c:numCache>
              </c:numRef>
            </c:plus>
            <c:minus>
              <c:numRef>
                <c:f>'IPCC 2021_Allocation (2)'!$J$46:$L$46</c:f>
                <c:numCache>
                  <c:formatCode>General</c:formatCode>
                  <c:ptCount val="3"/>
                  <c:pt idx="0">
                    <c:v>9.7999999999999979E-3</c:v>
                  </c:pt>
                  <c:pt idx="1">
                    <c:v>2.1797630578174539E-3</c:v>
                  </c:pt>
                  <c:pt idx="2">
                    <c:v>2.1797630578174539E-3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'IPCC 2021_Allocation (2)'!$E$43:$F$43</c:f>
              <c:strCache>
                <c:ptCount val="2"/>
                <c:pt idx="0">
                  <c:v>Nuss&amp;Eckelman, 2014 Secondary (mean)</c:v>
                </c:pt>
                <c:pt idx="1">
                  <c:v>TCA S.p.A. (Economic allocation)</c:v>
                </c:pt>
              </c:strCache>
            </c:strRef>
          </c:cat>
          <c:val>
            <c:numRef>
              <c:f>'IPCC 2021_Allocation (2)'!$E$47:$F$47</c:f>
              <c:numCache>
                <c:formatCode>0.00</c:formatCode>
                <c:ptCount val="2"/>
                <c:pt idx="0">
                  <c:v>1.5699999999999999E-2</c:v>
                </c:pt>
                <c:pt idx="1">
                  <c:v>5.1834896323600119E-3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F3-3C4F-BD69-C4D30F2075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  <c:majorUnit val="0.02"/>
      </c:val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8891930596059676"/>
          <c:y val="0.22820767936338565"/>
          <c:w val="0.30382481274933582"/>
          <c:h val="0.161884255723390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600" b="1" i="0" u="none" strike="noStrike" kern="1200" spc="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r>
              <a:rPr lang="it-IT" sz="3600" b="1">
                <a:solidFill>
                  <a:schemeClr val="tx1"/>
                </a:solidFill>
                <a:latin typeface="Aptos" panose="020B0004020202020204" pitchFamily="34" charset="0"/>
              </a:rPr>
              <a:t>Palladium</a:t>
            </a:r>
          </a:p>
        </c:rich>
      </c:tx>
      <c:layout>
        <c:manualLayout>
          <c:xMode val="edge"/>
          <c:yMode val="edge"/>
          <c:x val="8.8220177308416289E-2"/>
          <c:y val="6.444089952922388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spc="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7402994458274819E-2"/>
          <c:y val="3.0698040651895263E-2"/>
          <c:w val="0.89843087547089451"/>
          <c:h val="0.868332539827870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'IPCC 2021_Allocation (2)'!$B$48</c:f>
              <c:strCache>
                <c:ptCount val="1"/>
                <c:pt idx="0">
                  <c:v>Palladium ​primary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'IPCC 2021_Allocation (2)'!$C$43:$F$43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 (2)'!$C$48:$F$48</c:f>
              <c:numCache>
                <c:formatCode>0.0</c:formatCode>
                <c:ptCount val="4"/>
                <c:pt idx="0">
                  <c:v>13.5</c:v>
                </c:pt>
                <c:pt idx="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47-E84A-90CE-4E6448414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barChart>
        <c:barDir val="col"/>
        <c:grouping val="clustered"/>
        <c:varyColors val="0"/>
        <c:ser>
          <c:idx val="1"/>
          <c:order val="1"/>
          <c:tx>
            <c:strRef>
              <c:f>'IPCC 2021_Allocation (2)'!$B$49</c:f>
              <c:strCache>
                <c:ptCount val="1"/>
                <c:pt idx="0">
                  <c:v>Palladium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'IPCC 2021_Allocation (2)'!$C$43:$F$43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 (2)'!$C$49:$F$49</c:f>
              <c:numCache>
                <c:formatCode>0.0</c:formatCode>
                <c:ptCount val="4"/>
                <c:pt idx="2" formatCode="0.00">
                  <c:v>0.4</c:v>
                </c:pt>
                <c:pt idx="3" formatCode="0.00">
                  <c:v>0.52077008961657112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47-E84A-90CE-4E6448414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4656895"/>
        <c:axId val="899188879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tCO</a:t>
                </a:r>
                <a:r>
                  <a:rPr lang="it-IT" sz="2800" b="1" i="0" u="none" strike="noStrike" kern="1200" baseline="-25000">
                    <a:solidFill>
                      <a:schemeClr val="tx1"/>
                    </a:solidFill>
                    <a:latin typeface="Aptos" panose="020B0004020202020204" pitchFamily="34" charset="0"/>
                  </a:rPr>
                  <a:t>2</a:t>
                </a: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eq/kg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  <c:majorUnit val="4"/>
      </c:valAx>
      <c:valAx>
        <c:axId val="899188879"/>
        <c:scaling>
          <c:orientation val="minMax"/>
          <c:max val="3"/>
        </c:scaling>
        <c:delete val="1"/>
        <c:axPos val="r"/>
        <c:numFmt formatCode="#,##0.0" sourceLinked="0"/>
        <c:majorTickMark val="out"/>
        <c:minorTickMark val="none"/>
        <c:tickLblPos val="nextTo"/>
        <c:crossAx val="904656895"/>
        <c:crosses val="max"/>
        <c:crossBetween val="between"/>
      </c:valAx>
      <c:catAx>
        <c:axId val="9046568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99188879"/>
        <c:crosses val="autoZero"/>
        <c:auto val="1"/>
        <c:lblAlgn val="ctr"/>
        <c:lblOffset val="100"/>
        <c:noMultiLvlLbl val="0"/>
      </c:cat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75998947738884737"/>
          <c:y val="0.2267205723801983"/>
          <c:w val="0.22438736053291275"/>
          <c:h val="0.337319347578668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02994458274819E-2"/>
          <c:y val="3.0698040651895263E-2"/>
          <c:w val="0.60881339012951241"/>
          <c:h val="0.8683325398278701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'IPCC 2021_Allocation (2)'!$B$49</c:f>
              <c:strCache>
                <c:ptCount val="1"/>
                <c:pt idx="0">
                  <c:v>Palladium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'IPCC 2021_Allocation (2)'!$J$49:$L$49</c:f>
                <c:numCache>
                  <c:formatCode>General</c:formatCode>
                  <c:ptCount val="3"/>
                  <c:pt idx="0">
                    <c:v>0.5</c:v>
                  </c:pt>
                  <c:pt idx="1">
                    <c:v>0.20699751442521364</c:v>
                  </c:pt>
                  <c:pt idx="2">
                    <c:v>0.20699751442521364</c:v>
                  </c:pt>
                </c:numCache>
              </c:numRef>
            </c:plus>
            <c:minus>
              <c:numRef>
                <c:f>'IPCC 2021_Allocation (2)'!$J$48:$L$48</c:f>
                <c:numCache>
                  <c:formatCode>General</c:formatCode>
                  <c:ptCount val="3"/>
                  <c:pt idx="0">
                    <c:v>0.26</c:v>
                  </c:pt>
                  <c:pt idx="1">
                    <c:v>0.20699751442521364</c:v>
                  </c:pt>
                  <c:pt idx="2">
                    <c:v>0.20699751442521364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'IPCC 2021_Allocation (2)'!$E$43:$F$43</c:f>
              <c:strCache>
                <c:ptCount val="2"/>
                <c:pt idx="0">
                  <c:v>Nuss&amp;Eckelman, 2014 Secondary (mean)</c:v>
                </c:pt>
                <c:pt idx="1">
                  <c:v>TCA S.p.A. (Economic allocation)</c:v>
                </c:pt>
              </c:strCache>
            </c:strRef>
          </c:cat>
          <c:val>
            <c:numRef>
              <c:f>'IPCC 2021_Allocation (2)'!$E$49:$F$49</c:f>
              <c:numCache>
                <c:formatCode>0.00</c:formatCode>
                <c:ptCount val="2"/>
                <c:pt idx="0">
                  <c:v>0.4</c:v>
                </c:pt>
                <c:pt idx="1">
                  <c:v>0.52077008961657112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88-2549-8233-EAAAD884D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1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  <c:majorUnit val="0.3"/>
      </c:val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8746068620856644"/>
          <c:y val="0.21700129193779544"/>
          <c:w val="0.30854842354492157"/>
          <c:h val="0.183384306269066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'ReCiPe 2016 Midpoint (H)-C'!$D$21</c:f>
              <c:strCache>
                <c:ptCount val="1"/>
                <c:pt idx="0">
                  <c:v>Plant &amp; movement emissions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089-F942-8D54-70F5E737A56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089-F942-8D54-70F5E737A56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089-F942-8D54-70F5E737A56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089-F942-8D54-70F5E737A56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089-F942-8D54-70F5E737A56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089-F942-8D54-70F5E737A567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089-F942-8D54-70F5E737A567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089-F942-8D54-70F5E737A567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089-F942-8D54-70F5E737A567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089-F942-8D54-70F5E737A567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089-F942-8D54-70F5E737A56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089-F942-8D54-70F5E737A567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089-F942-8D54-70F5E737A56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'ReCiPe 2016 Midpoint (H)-C'!$A$22:$A$39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(H)-C'!$D$22:$D$39</c:f>
              <c:numCache>
                <c:formatCode>0.00%</c:formatCode>
                <c:ptCount val="18"/>
                <c:pt idx="0">
                  <c:v>0.23010022188238091</c:v>
                </c:pt>
                <c:pt idx="1">
                  <c:v>0</c:v>
                </c:pt>
                <c:pt idx="2">
                  <c:v>0</c:v>
                </c:pt>
                <c:pt idx="3">
                  <c:v>0.25305766016428766</c:v>
                </c:pt>
                <c:pt idx="4">
                  <c:v>4.8148396180497835E-2</c:v>
                </c:pt>
                <c:pt idx="5">
                  <c:v>0.42033943122313072</c:v>
                </c:pt>
                <c:pt idx="6">
                  <c:v>0.22695165861749134</c:v>
                </c:pt>
                <c:pt idx="7">
                  <c:v>0</c:v>
                </c:pt>
                <c:pt idx="8">
                  <c:v>0</c:v>
                </c:pt>
                <c:pt idx="9">
                  <c:v>1.6461670824164415E-10</c:v>
                </c:pt>
                <c:pt idx="10">
                  <c:v>1.8421844921663241E-9</c:v>
                </c:pt>
                <c:pt idx="11">
                  <c:v>3.635535483921041E-8</c:v>
                </c:pt>
                <c:pt idx="12">
                  <c:v>2.6541627835065147E-8</c:v>
                </c:pt>
                <c:pt idx="13">
                  <c:v>1.1961580005092511E-11</c:v>
                </c:pt>
                <c:pt idx="14">
                  <c:v>0</c:v>
                </c:pt>
                <c:pt idx="15">
                  <c:v>1.3272392057020578E-2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089-F942-8D54-70F5E737A567}"/>
            </c:ext>
          </c:extLst>
        </c:ser>
        <c:ser>
          <c:idx val="1"/>
          <c:order val="1"/>
          <c:tx>
            <c:strRef>
              <c:f>'ReCiPe 2016 Midpoint (H)-C'!$E$21</c:f>
              <c:strCache>
                <c:ptCount val="1"/>
                <c:pt idx="0">
                  <c:v>Nitric acid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089-F942-8D54-70F5E737A56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089-F942-8D54-70F5E737A5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089-F942-8D54-70F5E737A56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089-F942-8D54-70F5E737A56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089-F942-8D54-70F5E737A56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089-F942-8D54-70F5E737A567}"/>
                </c:ext>
              </c:extLst>
            </c:dLbl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5089-F942-8D54-70F5E737A567}"/>
                </c:ext>
              </c:extLst>
            </c:dLbl>
            <c:dLbl>
              <c:idx val="1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089-F942-8D54-70F5E737A567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5089-F942-8D54-70F5E737A567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5089-F942-8D54-70F5E737A567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5089-F942-8D54-70F5E737A56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5089-F942-8D54-70F5E737A567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5089-F942-8D54-70F5E737A56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'ReCiPe 2016 Midpoint (H)-C'!$A$22:$A$39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(H)-C'!$E$22:$E$39</c:f>
              <c:numCache>
                <c:formatCode>0.00%</c:formatCode>
                <c:ptCount val="18"/>
                <c:pt idx="0">
                  <c:v>8.3226445329669621E-2</c:v>
                </c:pt>
                <c:pt idx="1">
                  <c:v>0.86782871496521996</c:v>
                </c:pt>
                <c:pt idx="2">
                  <c:v>5.3627097583795261E-3</c:v>
                </c:pt>
                <c:pt idx="3">
                  <c:v>7.9341898324743088E-2</c:v>
                </c:pt>
                <c:pt idx="4">
                  <c:v>2.6524561897017917E-2</c:v>
                </c:pt>
                <c:pt idx="5">
                  <c:v>5.8489596070461967E-2</c:v>
                </c:pt>
                <c:pt idx="6">
                  <c:v>3.0766591074957973E-2</c:v>
                </c:pt>
                <c:pt idx="7">
                  <c:v>1.83742826388569E-2</c:v>
                </c:pt>
                <c:pt idx="8">
                  <c:v>9.0412670019072439E-3</c:v>
                </c:pt>
                <c:pt idx="9">
                  <c:v>2.6332683479160725E-3</c:v>
                </c:pt>
                <c:pt idx="10">
                  <c:v>6.1931780857141738E-2</c:v>
                </c:pt>
                <c:pt idx="11">
                  <c:v>3.641177832467949E-2</c:v>
                </c:pt>
                <c:pt idx="12">
                  <c:v>2.0513572102052076E-2</c:v>
                </c:pt>
                <c:pt idx="13">
                  <c:v>1.4921073459113747E-2</c:v>
                </c:pt>
                <c:pt idx="14">
                  <c:v>1.2780126597363928E-2</c:v>
                </c:pt>
                <c:pt idx="15">
                  <c:v>9.2846826022051826E-2</c:v>
                </c:pt>
                <c:pt idx="16">
                  <c:v>1.3107116356946353E-2</c:v>
                </c:pt>
                <c:pt idx="17">
                  <c:v>2.4175957026074481E-2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5089-F942-8D54-70F5E737A567}"/>
            </c:ext>
          </c:extLst>
        </c:ser>
        <c:ser>
          <c:idx val="2"/>
          <c:order val="2"/>
          <c:tx>
            <c:strRef>
              <c:f>'ReCiPe 2016 Midpoint (H)-C'!$K$21</c:f>
              <c:strCache>
                <c:ptCount val="1"/>
                <c:pt idx="0">
                  <c:v>Sodium hydroxide (caustic soda in pearls)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5089-F942-8D54-70F5E737A5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5089-F942-8D54-70F5E737A56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5089-F942-8D54-70F5E737A567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5089-F942-8D54-70F5E737A56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'ReCiPe 2016 Midpoint (H)-C'!$A$22:$A$39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(H)-C'!$K$22:$K$39</c:f>
              <c:numCache>
                <c:formatCode>0.00%</c:formatCode>
                <c:ptCount val="18"/>
                <c:pt idx="0">
                  <c:v>5.547269170077257E-2</c:v>
                </c:pt>
                <c:pt idx="1">
                  <c:v>9.8412757533414604E-3</c:v>
                </c:pt>
                <c:pt idx="2">
                  <c:v>4.7530025850858013E-2</c:v>
                </c:pt>
                <c:pt idx="3">
                  <c:v>7.0014418788045971E-2</c:v>
                </c:pt>
                <c:pt idx="4">
                  <c:v>4.4779352699003634E-2</c:v>
                </c:pt>
                <c:pt idx="5">
                  <c:v>5.1794850293425954E-2</c:v>
                </c:pt>
                <c:pt idx="6">
                  <c:v>2.214925152497612E-2</c:v>
                </c:pt>
                <c:pt idx="7">
                  <c:v>0.10269524461816219</c:v>
                </c:pt>
                <c:pt idx="8">
                  <c:v>7.5794156819235528E-2</c:v>
                </c:pt>
                <c:pt idx="9">
                  <c:v>6.8411910251695461E-3</c:v>
                </c:pt>
                <c:pt idx="10">
                  <c:v>9.4137309073480946E-2</c:v>
                </c:pt>
                <c:pt idx="11">
                  <c:v>5.9030389625827288E-2</c:v>
                </c:pt>
                <c:pt idx="12">
                  <c:v>5.4671596884535996E-2</c:v>
                </c:pt>
                <c:pt idx="13">
                  <c:v>2.0001419982351359E-2</c:v>
                </c:pt>
                <c:pt idx="14">
                  <c:v>5.3565343175394076E-2</c:v>
                </c:pt>
                <c:pt idx="15">
                  <c:v>5.7268480245985534E-2</c:v>
                </c:pt>
                <c:pt idx="16">
                  <c:v>0.13561565999227485</c:v>
                </c:pt>
                <c:pt idx="17">
                  <c:v>4.7212669730189727E-2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5089-F942-8D54-70F5E737A567}"/>
            </c:ext>
          </c:extLst>
        </c:ser>
        <c:ser>
          <c:idx val="3"/>
          <c:order val="3"/>
          <c:tx>
            <c:strRef>
              <c:f>'ReCiPe 2016 Midpoint (H)-C'!$N$21</c:f>
              <c:strCache>
                <c:ptCount val="1"/>
                <c:pt idx="0">
                  <c:v>Oxygen liquid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5089-F942-8D54-70F5E737A56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5089-F942-8D54-70F5E737A56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'ReCiPe 2016 Midpoint (H)-C'!$A$22:$A$39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(H)-C'!$N$22:$N$39</c:f>
              <c:numCache>
                <c:formatCode>0.00%</c:formatCode>
                <c:ptCount val="18"/>
                <c:pt idx="0">
                  <c:v>0.12088286709103617</c:v>
                </c:pt>
                <c:pt idx="1">
                  <c:v>2.6115743309164267E-2</c:v>
                </c:pt>
                <c:pt idx="2">
                  <c:v>0.62035808045586927</c:v>
                </c:pt>
                <c:pt idx="3">
                  <c:v>0.10848221626628596</c:v>
                </c:pt>
                <c:pt idx="4">
                  <c:v>7.3024857796170711E-2</c:v>
                </c:pt>
                <c:pt idx="5">
                  <c:v>8.1076307001328951E-2</c:v>
                </c:pt>
                <c:pt idx="6">
                  <c:v>4.7614872333804792E-2</c:v>
                </c:pt>
                <c:pt idx="7">
                  <c:v>0.37596619975831352</c:v>
                </c:pt>
                <c:pt idx="8">
                  <c:v>0.31338461029568043</c:v>
                </c:pt>
                <c:pt idx="9">
                  <c:v>1.411910827086231E-2</c:v>
                </c:pt>
                <c:pt idx="10">
                  <c:v>0.20207307131353119</c:v>
                </c:pt>
                <c:pt idx="11">
                  <c:v>0.13148894179490325</c:v>
                </c:pt>
                <c:pt idx="12">
                  <c:v>8.2163820042542773E-2</c:v>
                </c:pt>
                <c:pt idx="13">
                  <c:v>4.8868710641892417E-2</c:v>
                </c:pt>
                <c:pt idx="14">
                  <c:v>0.2291015772934199</c:v>
                </c:pt>
                <c:pt idx="15">
                  <c:v>7.8462004925907686E-2</c:v>
                </c:pt>
                <c:pt idx="16">
                  <c:v>0.27998398108957739</c:v>
                </c:pt>
                <c:pt idx="17">
                  <c:v>0.44830276979570488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5089-F942-8D54-70F5E737A567}"/>
            </c:ext>
          </c:extLst>
        </c:ser>
        <c:ser>
          <c:idx val="4"/>
          <c:order val="4"/>
          <c:tx>
            <c:strRef>
              <c:f>'ReCiPe 2016 Midpoint (H)-C'!$T$21</c:f>
              <c:strCache>
                <c:ptCount val="1"/>
                <c:pt idx="0">
                  <c:v>Refractory + COMPAC (Al2O3)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5089-F942-8D54-70F5E737A56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5089-F942-8D54-70F5E737A56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5089-F942-8D54-70F5E737A56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5089-F942-8D54-70F5E737A56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5089-F942-8D54-70F5E737A56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5089-F942-8D54-70F5E737A5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5089-F942-8D54-70F5E737A56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5089-F942-8D54-70F5E737A56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5089-F942-8D54-70F5E737A56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5089-F942-8D54-70F5E737A567}"/>
                </c:ext>
              </c:extLst>
            </c:dLbl>
            <c:dLbl>
              <c:idx val="1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5089-F942-8D54-70F5E737A567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5089-F942-8D54-70F5E737A567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5089-F942-8D54-70F5E737A567}"/>
                </c:ext>
              </c:extLst>
            </c:dLbl>
            <c:dLbl>
              <c:idx val="1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5089-F942-8D54-70F5E737A567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5089-F942-8D54-70F5E737A56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'ReCiPe 2016 Midpoint (H)-C'!$A$22:$A$39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(H)-C'!$T$22:$T$39</c:f>
              <c:numCache>
                <c:formatCode>0.00%</c:formatCode>
                <c:ptCount val="18"/>
                <c:pt idx="0">
                  <c:v>1.8392087446621037E-2</c:v>
                </c:pt>
                <c:pt idx="1">
                  <c:v>1.4488830060147919E-3</c:v>
                </c:pt>
                <c:pt idx="2">
                  <c:v>2.6664579998261356E-3</c:v>
                </c:pt>
                <c:pt idx="3">
                  <c:v>3.2003953578864493E-2</c:v>
                </c:pt>
                <c:pt idx="4">
                  <c:v>1.7731953742216946E-2</c:v>
                </c:pt>
                <c:pt idx="5">
                  <c:v>2.3519353793142368E-2</c:v>
                </c:pt>
                <c:pt idx="6">
                  <c:v>1.3021791248206602E-2</c:v>
                </c:pt>
                <c:pt idx="7">
                  <c:v>3.52380063299612E-2</c:v>
                </c:pt>
                <c:pt idx="8">
                  <c:v>1.0099651217336872E-2</c:v>
                </c:pt>
                <c:pt idx="9">
                  <c:v>1.33444925916362E-3</c:v>
                </c:pt>
                <c:pt idx="10">
                  <c:v>6.1315719454358875E-2</c:v>
                </c:pt>
                <c:pt idx="11">
                  <c:v>3.7991057857617451E-2</c:v>
                </c:pt>
                <c:pt idx="12">
                  <c:v>0.21213833320943515</c:v>
                </c:pt>
                <c:pt idx="13">
                  <c:v>1.0220653368543609E-2</c:v>
                </c:pt>
                <c:pt idx="14">
                  <c:v>9.5964599133099467E-3</c:v>
                </c:pt>
                <c:pt idx="15">
                  <c:v>0.26752868969522059</c:v>
                </c:pt>
                <c:pt idx="16">
                  <c:v>4.2930045433324661E-2</c:v>
                </c:pt>
                <c:pt idx="17">
                  <c:v>3.2502175146418479E-3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5089-F942-8D54-70F5E737A567}"/>
            </c:ext>
          </c:extLst>
        </c:ser>
        <c:ser>
          <c:idx val="5"/>
          <c:order val="5"/>
          <c:tx>
            <c:strRef>
              <c:f>'ReCiPe 2016 Midpoint (H)-C'!$AM$21</c:f>
              <c:strCache>
                <c:ptCount val="1"/>
                <c:pt idx="0">
                  <c:v>Indium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'ReCiPe 2016 Midpoint (H)-C'!$A$22:$A$39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(H)-C'!$AM$22:$AM$39</c:f>
              <c:numCache>
                <c:formatCode>0.00%</c:formatCode>
                <c:ptCount val="18"/>
                <c:pt idx="0">
                  <c:v>6.7383350081461922E-6</c:v>
                </c:pt>
                <c:pt idx="1">
                  <c:v>1.5088597552572021E-6</c:v>
                </c:pt>
                <c:pt idx="2">
                  <c:v>1.049031576131267E-5</c:v>
                </c:pt>
                <c:pt idx="3">
                  <c:v>1.836300760464466E-5</c:v>
                </c:pt>
                <c:pt idx="4">
                  <c:v>6.6814353336376577E-6</c:v>
                </c:pt>
                <c:pt idx="5">
                  <c:v>1.3882193146491439E-5</c:v>
                </c:pt>
                <c:pt idx="6">
                  <c:v>5.119290659020579E-6</c:v>
                </c:pt>
                <c:pt idx="7">
                  <c:v>2.9895035299611874E-5</c:v>
                </c:pt>
                <c:pt idx="8">
                  <c:v>1.3615599212876247E-5</c:v>
                </c:pt>
                <c:pt idx="9">
                  <c:v>4.6422850600714557E-6</c:v>
                </c:pt>
                <c:pt idx="10">
                  <c:v>1.9867985519912658E-4</c:v>
                </c:pt>
                <c:pt idx="11">
                  <c:v>1.1859625936088033E-4</c:v>
                </c:pt>
                <c:pt idx="12">
                  <c:v>1.9594121546343719E-5</c:v>
                </c:pt>
                <c:pt idx="13">
                  <c:v>5.9363559728326968E-5</c:v>
                </c:pt>
                <c:pt idx="14">
                  <c:v>1.4168431361931447E-5</c:v>
                </c:pt>
                <c:pt idx="15">
                  <c:v>1.9716433196706321E-4</c:v>
                </c:pt>
                <c:pt idx="16">
                  <c:v>1.3912895914529208E-5</c:v>
                </c:pt>
                <c:pt idx="17">
                  <c:v>1.0877933653192061E-5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5089-F942-8D54-70F5E737A567}"/>
            </c:ext>
          </c:extLst>
        </c:ser>
        <c:ser>
          <c:idx val="6"/>
          <c:order val="6"/>
          <c:tx>
            <c:strRef>
              <c:f>'ReCiPe 2016 Midpoint (H)-C'!$BK$21</c:f>
              <c:strCache>
                <c:ptCount val="1"/>
                <c:pt idx="0">
                  <c:v>Nitrogen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5089-F942-8D54-70F5E737A5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5089-F942-8D54-70F5E737A56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5089-F942-8D54-70F5E737A567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5089-F942-8D54-70F5E737A567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5089-F942-8D54-70F5E737A56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'ReCiPe 2016 Midpoint (H)-C'!$A$22:$A$39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(H)-C'!$BK$22:$BK$39</c:f>
              <c:numCache>
                <c:formatCode>0.00%</c:formatCode>
                <c:ptCount val="18"/>
                <c:pt idx="0">
                  <c:v>7.5276230123313415E-2</c:v>
                </c:pt>
                <c:pt idx="1">
                  <c:v>9.2947886220922041E-3</c:v>
                </c:pt>
                <c:pt idx="2">
                  <c:v>8.5913094465392165E-2</c:v>
                </c:pt>
                <c:pt idx="3">
                  <c:v>8.5950561479908316E-2</c:v>
                </c:pt>
                <c:pt idx="4">
                  <c:v>6.1489129078683494E-2</c:v>
                </c:pt>
                <c:pt idx="5">
                  <c:v>6.3258093537655477E-2</c:v>
                </c:pt>
                <c:pt idx="6">
                  <c:v>2.7271571222731432E-2</c:v>
                </c:pt>
                <c:pt idx="7">
                  <c:v>0.14481670197628413</c:v>
                </c:pt>
                <c:pt idx="8">
                  <c:v>7.875532627916558E-2</c:v>
                </c:pt>
                <c:pt idx="9">
                  <c:v>4.8738508028710594E-3</c:v>
                </c:pt>
                <c:pt idx="10">
                  <c:v>6.0052465663487258E-2</c:v>
                </c:pt>
                <c:pt idx="11">
                  <c:v>4.0038990061862484E-2</c:v>
                </c:pt>
                <c:pt idx="12">
                  <c:v>4.1119448093094382E-2</c:v>
                </c:pt>
                <c:pt idx="13">
                  <c:v>1.8992128159444028E-2</c:v>
                </c:pt>
                <c:pt idx="14">
                  <c:v>5.5723120126198171E-2</c:v>
                </c:pt>
                <c:pt idx="15">
                  <c:v>2.028784348226734E-2</c:v>
                </c:pt>
                <c:pt idx="16">
                  <c:v>0.21142766328441137</c:v>
                </c:pt>
                <c:pt idx="17">
                  <c:v>0.11401356496947411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5089-F942-8D54-70F5E737A567}"/>
            </c:ext>
          </c:extLst>
        </c:ser>
        <c:ser>
          <c:idx val="7"/>
          <c:order val="7"/>
          <c:tx>
            <c:strRef>
              <c:f>'ReCiPe 2016 Midpoint (H)-C'!$CW$21</c:f>
              <c:strCache>
                <c:ptCount val="1"/>
                <c:pt idx="0">
                  <c:v>Electricity consumption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5089-F942-8D54-70F5E737A56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'ReCiPe 2016 Midpoint (H)-C'!$A$22:$A$39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(H)-C'!$CW$22:$CW$39</c:f>
              <c:numCache>
                <c:formatCode>0.00%</c:formatCode>
                <c:ptCount val="18"/>
                <c:pt idx="0">
                  <c:v>0.16770560249093891</c:v>
                </c:pt>
                <c:pt idx="1">
                  <c:v>4.357667078742767E-2</c:v>
                </c:pt>
                <c:pt idx="2">
                  <c:v>0.1653781807843602</c:v>
                </c:pt>
                <c:pt idx="3">
                  <c:v>0.13048570778573404</c:v>
                </c:pt>
                <c:pt idx="4">
                  <c:v>5.9317240294550037E-2</c:v>
                </c:pt>
                <c:pt idx="5">
                  <c:v>0.10147163312930625</c:v>
                </c:pt>
                <c:pt idx="6">
                  <c:v>4.4408100184291373E-2</c:v>
                </c:pt>
                <c:pt idx="7">
                  <c:v>0.15227574134908281</c:v>
                </c:pt>
                <c:pt idx="8">
                  <c:v>0.25457878663006522</c:v>
                </c:pt>
                <c:pt idx="9">
                  <c:v>1.5328570690749809E-2</c:v>
                </c:pt>
                <c:pt idx="10">
                  <c:v>0.20200085911018842</c:v>
                </c:pt>
                <c:pt idx="11">
                  <c:v>0.1283418106364338</c:v>
                </c:pt>
                <c:pt idx="12">
                  <c:v>7.814087731631579E-2</c:v>
                </c:pt>
                <c:pt idx="13">
                  <c:v>3.5096405687375494E-2</c:v>
                </c:pt>
                <c:pt idx="14">
                  <c:v>0.33308201285194877</c:v>
                </c:pt>
                <c:pt idx="15">
                  <c:v>7.0129955568732999E-2</c:v>
                </c:pt>
                <c:pt idx="16">
                  <c:v>0.13100983666081736</c:v>
                </c:pt>
                <c:pt idx="17">
                  <c:v>0.25719845602505426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5089-F942-8D54-70F5E737A567}"/>
            </c:ext>
          </c:extLst>
        </c:ser>
        <c:ser>
          <c:idx val="8"/>
          <c:order val="8"/>
          <c:tx>
            <c:strRef>
              <c:f>'ReCiPe 2016 Midpoint (H)-C'!$CY$21</c:f>
              <c:strCache>
                <c:ptCount val="1"/>
                <c:pt idx="0">
                  <c:v>Natural gas consumption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5089-F942-8D54-70F5E737A56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5089-F942-8D54-70F5E737A56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5089-F942-8D54-70F5E737A5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5089-F942-8D54-70F5E737A56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5089-F942-8D54-70F5E737A56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5089-F942-8D54-70F5E737A56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5089-F942-8D54-70F5E737A56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5089-F942-8D54-70F5E737A567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5089-F942-8D54-70F5E737A567}"/>
                </c:ext>
              </c:extLst>
            </c:dLbl>
            <c:dLbl>
              <c:idx val="1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5089-F942-8D54-70F5E737A567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5089-F942-8D54-70F5E737A567}"/>
                </c:ext>
              </c:extLst>
            </c:dLbl>
            <c:dLbl>
              <c:idx val="14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5089-F942-8D54-70F5E737A567}"/>
                </c:ext>
              </c:extLst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5089-F942-8D54-70F5E737A56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5089-F942-8D54-70F5E737A567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5089-F942-8D54-70F5E737A56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'ReCiPe 2016 Midpoint (H)-C'!$A$22:$A$39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(H)-C'!$CY$22:$CY$39</c:f>
              <c:numCache>
                <c:formatCode>0.00%</c:formatCode>
                <c:ptCount val="18"/>
                <c:pt idx="0">
                  <c:v>9.5456036579965098E-2</c:v>
                </c:pt>
                <c:pt idx="1">
                  <c:v>6.8877343041417252E-3</c:v>
                </c:pt>
                <c:pt idx="2">
                  <c:v>5.0579520705723545E-3</c:v>
                </c:pt>
                <c:pt idx="3">
                  <c:v>9.4755805679978669E-2</c:v>
                </c:pt>
                <c:pt idx="4">
                  <c:v>1.6405992269590351E-2</c:v>
                </c:pt>
                <c:pt idx="5">
                  <c:v>8.6251940679646574E-2</c:v>
                </c:pt>
                <c:pt idx="6">
                  <c:v>1.0067165806577358E-2</c:v>
                </c:pt>
                <c:pt idx="7">
                  <c:v>1.3878960228643182E-2</c:v>
                </c:pt>
                <c:pt idx="8">
                  <c:v>2.6805610355015094E-2</c:v>
                </c:pt>
                <c:pt idx="9">
                  <c:v>1.4933225622105485E-2</c:v>
                </c:pt>
                <c:pt idx="10">
                  <c:v>2.4462002597569581E-2</c:v>
                </c:pt>
                <c:pt idx="11">
                  <c:v>2.8359618590149367E-2</c:v>
                </c:pt>
                <c:pt idx="12">
                  <c:v>7.7275338238981139E-2</c:v>
                </c:pt>
                <c:pt idx="13">
                  <c:v>3.1696572157727337E-3</c:v>
                </c:pt>
                <c:pt idx="14">
                  <c:v>3.5891098976149491E-2</c:v>
                </c:pt>
                <c:pt idx="15">
                  <c:v>5.4681100876422431E-2</c:v>
                </c:pt>
                <c:pt idx="16">
                  <c:v>1.3847066204911045E-2</c:v>
                </c:pt>
                <c:pt idx="17">
                  <c:v>7.4748857722030998E-3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C-5089-F942-8D54-70F5E737A567}"/>
            </c:ext>
          </c:extLst>
        </c:ser>
        <c:ser>
          <c:idx val="9"/>
          <c:order val="9"/>
          <c:tx>
            <c:strRef>
              <c:f>'ReCiPe 2016 Midpoint (H)-C'!$CZ$21</c:f>
              <c:strCache>
                <c:ptCount val="1"/>
                <c:pt idx="0">
                  <c:v>Inert landfill disposal (CER  100808)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'ReCiPe 2016 Midpoint (H)-C'!$A$22:$A$39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(H)-C'!$CZ$22:$CZ$39</c:f>
              <c:numCache>
                <c:formatCode>0.00%</c:formatCode>
                <c:ptCount val="18"/>
                <c:pt idx="0">
                  <c:v>4.0334630529910648E-4</c:v>
                </c:pt>
                <c:pt idx="1">
                  <c:v>4.460230662343475E-5</c:v>
                </c:pt>
                <c:pt idx="2">
                  <c:v>6.234206100188881E-5</c:v>
                </c:pt>
                <c:pt idx="3">
                  <c:v>1.4529239111512097E-3</c:v>
                </c:pt>
                <c:pt idx="4">
                  <c:v>2.7671549317168976E-4</c:v>
                </c:pt>
                <c:pt idx="5">
                  <c:v>1.1187810620133399E-3</c:v>
                </c:pt>
                <c:pt idx="6">
                  <c:v>1.467526901452893E-4</c:v>
                </c:pt>
                <c:pt idx="7">
                  <c:v>7.8783794722319482E-5</c:v>
                </c:pt>
                <c:pt idx="8">
                  <c:v>1.506159736423969E-4</c:v>
                </c:pt>
                <c:pt idx="9">
                  <c:v>5.8229410564226199E-5</c:v>
                </c:pt>
                <c:pt idx="10">
                  <c:v>1.4019790377234906E-4</c:v>
                </c:pt>
                <c:pt idx="11">
                  <c:v>1.3338875674594571E-4</c:v>
                </c:pt>
                <c:pt idx="12">
                  <c:v>2.9904761983115432E-4</c:v>
                </c:pt>
                <c:pt idx="13">
                  <c:v>2.3299987641139612E-5</c:v>
                </c:pt>
                <c:pt idx="14">
                  <c:v>-1.9881707975147513E-3</c:v>
                </c:pt>
                <c:pt idx="15">
                  <c:v>2.2489629151204021E-4</c:v>
                </c:pt>
                <c:pt idx="16">
                  <c:v>8.8074165711651457E-5</c:v>
                </c:pt>
                <c:pt idx="17">
                  <c:v>6.2515698668628853E-4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5089-F942-8D54-70F5E737A567}"/>
            </c:ext>
          </c:extLst>
        </c:ser>
        <c:ser>
          <c:idx val="10"/>
          <c:order val="10"/>
          <c:tx>
            <c:strRef>
              <c:f>'ReCiPe 2016 Midpoint (H)-C'!$DB$21</c:f>
              <c:strCache>
                <c:ptCount val="1"/>
                <c:pt idx="0">
                  <c:v>Waste treatmet (CER 110109)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5089-F942-8D54-70F5E737A56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5089-F942-8D54-70F5E737A56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5089-F942-8D54-70F5E737A56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5089-F942-8D54-70F5E737A56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5089-F942-8D54-70F5E737A56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5089-F942-8D54-70F5E737A56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5089-F942-8D54-70F5E737A567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5089-F942-8D54-70F5E737A567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5089-F942-8D54-70F5E737A56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5089-F942-8D54-70F5E737A567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5089-F942-8D54-70F5E737A567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'ReCiPe 2016 Midpoint (H)-C'!$DB$22:$DB$39</c:f>
              <c:numCache>
                <c:formatCode>0.00%</c:formatCode>
                <c:ptCount val="18"/>
                <c:pt idx="0">
                  <c:v>1.5745344874018602E-2</c:v>
                </c:pt>
                <c:pt idx="1">
                  <c:v>1.3899187482972488E-3</c:v>
                </c:pt>
                <c:pt idx="2">
                  <c:v>5.5877786662667031E-3</c:v>
                </c:pt>
                <c:pt idx="3">
                  <c:v>1.6751069586042146E-2</c:v>
                </c:pt>
                <c:pt idx="4">
                  <c:v>0.57939721844340764</c:v>
                </c:pt>
                <c:pt idx="5">
                  <c:v>1.2415890297960419E-2</c:v>
                </c:pt>
                <c:pt idx="6">
                  <c:v>0.52832857792457588</c:v>
                </c:pt>
                <c:pt idx="7">
                  <c:v>1.8561382259309561E-2</c:v>
                </c:pt>
                <c:pt idx="8">
                  <c:v>1.1151624240740657E-2</c:v>
                </c:pt>
                <c:pt idx="9">
                  <c:v>0.89872207707305918</c:v>
                </c:pt>
                <c:pt idx="10">
                  <c:v>7.7791788033097858E-2</c:v>
                </c:pt>
                <c:pt idx="11">
                  <c:v>0.38270698831116751</c:v>
                </c:pt>
                <c:pt idx="12">
                  <c:v>0.18265670225657105</c:v>
                </c:pt>
                <c:pt idx="13">
                  <c:v>0.8064637599481741</c:v>
                </c:pt>
                <c:pt idx="14">
                  <c:v>2.4418021425893281E-2</c:v>
                </c:pt>
                <c:pt idx="15">
                  <c:v>4.5970909585093577E-3</c:v>
                </c:pt>
                <c:pt idx="16">
                  <c:v>3.3766294535045295E-2</c:v>
                </c:pt>
                <c:pt idx="17">
                  <c:v>6.8295699891546607E-3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9-5089-F942-8D54-70F5E737A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965845167"/>
        <c:axId val="1965848911"/>
      </c:barChart>
      <c:catAx>
        <c:axId val="19658451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965848911"/>
        <c:crosses val="autoZero"/>
        <c:auto val="1"/>
        <c:lblAlgn val="ctr"/>
        <c:lblOffset val="100"/>
        <c:noMultiLvlLbl val="0"/>
      </c:catAx>
      <c:valAx>
        <c:axId val="1965848911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965845167"/>
        <c:crosses val="autoZero"/>
        <c:crossBetween val="between"/>
        <c:majorUnit val="0.2"/>
      </c:valAx>
      <c:spPr>
        <a:noFill/>
        <a:ln w="28575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0222960012213288"/>
          <c:y val="0.78662320195282098"/>
          <c:w val="0.80543293994406384"/>
          <c:h val="0.205198184863061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Garamond" panose="02020404030301010803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600" b="1" i="0" u="none" strike="noStrike" kern="1200" spc="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r>
              <a:rPr lang="it-IT" sz="3600" b="1">
                <a:solidFill>
                  <a:schemeClr val="tx1"/>
                </a:solidFill>
                <a:latin typeface="Aptos" panose="020B0004020202020204" pitchFamily="34" charset="0"/>
              </a:rPr>
              <a:t>Platinum</a:t>
            </a:r>
          </a:p>
        </c:rich>
      </c:tx>
      <c:layout>
        <c:manualLayout>
          <c:xMode val="edge"/>
          <c:yMode val="edge"/>
          <c:x val="8.8364204876797678E-2"/>
          <c:y val="6.12712597115995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spc="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7402994458274819E-2"/>
          <c:y val="3.0698040651895263E-2"/>
          <c:w val="0.89843087547089451"/>
          <c:h val="0.868332539827870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'IPCC 2021_Allocation (2)'!$B$50</c:f>
              <c:strCache>
                <c:ptCount val="1"/>
                <c:pt idx="0">
                  <c:v>Platinum ​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'IPCC 2021_Allocation (2)'!$C$43:$F$43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 (2)'!$C$50:$F$50</c:f>
              <c:numCache>
                <c:formatCode>0.00</c:formatCode>
                <c:ptCount val="4"/>
                <c:pt idx="0">
                  <c:v>32.799999999999997</c:v>
                </c:pt>
                <c:pt idx="1">
                  <c:v>68.7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94-D64C-AA3B-E475F9222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barChart>
        <c:barDir val="col"/>
        <c:grouping val="clustered"/>
        <c:varyColors val="0"/>
        <c:ser>
          <c:idx val="1"/>
          <c:order val="1"/>
          <c:tx>
            <c:strRef>
              <c:f>'IPCC 2021_Allocation (2)'!$B$51</c:f>
              <c:strCache>
                <c:ptCount val="1"/>
                <c:pt idx="0">
                  <c:v>Platinum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'IPCC 2021_Allocation (2)'!$C$43:$F$43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 (2)'!$C$51:$F$51</c:f>
              <c:numCache>
                <c:formatCode>0.00</c:formatCode>
                <c:ptCount val="4"/>
                <c:pt idx="2">
                  <c:v>0.63</c:v>
                </c:pt>
                <c:pt idx="3">
                  <c:v>0.17833500274488362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94-D64C-AA3B-E475F9222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4656895"/>
        <c:axId val="899188879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tCO</a:t>
                </a:r>
                <a:r>
                  <a:rPr lang="it-IT" sz="2800" b="1" i="0" u="none" strike="noStrike" kern="1200" baseline="-25000">
                    <a:solidFill>
                      <a:schemeClr val="tx1"/>
                    </a:solidFill>
                    <a:latin typeface="Aptos" panose="020B0004020202020204" pitchFamily="34" charset="0"/>
                  </a:rPr>
                  <a:t>2</a:t>
                </a: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eq/kg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  <c:majorUnit val="20"/>
      </c:valAx>
      <c:valAx>
        <c:axId val="899188879"/>
        <c:scaling>
          <c:orientation val="minMax"/>
          <c:max val="3"/>
        </c:scaling>
        <c:delete val="1"/>
        <c:axPos val="r"/>
        <c:numFmt formatCode="#,##0.0" sourceLinked="0"/>
        <c:majorTickMark val="out"/>
        <c:minorTickMark val="none"/>
        <c:tickLblPos val="nextTo"/>
        <c:crossAx val="904656895"/>
        <c:crosses val="max"/>
        <c:crossBetween val="between"/>
      </c:valAx>
      <c:catAx>
        <c:axId val="9046568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99188879"/>
        <c:crosses val="autoZero"/>
        <c:auto val="1"/>
        <c:lblAlgn val="ctr"/>
        <c:lblOffset val="100"/>
        <c:noMultiLvlLbl val="0"/>
      </c:cat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76015627797293817"/>
          <c:y val="0.21937857855436987"/>
          <c:w val="0.22411482329181051"/>
          <c:h val="0.350292088636294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02994458274819E-2"/>
          <c:y val="3.0698040651895263E-2"/>
          <c:w val="0.60881339012951241"/>
          <c:h val="0.8683325398278701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'IPCC 2021_Allocation (2)'!$B$51</c:f>
              <c:strCache>
                <c:ptCount val="1"/>
                <c:pt idx="0">
                  <c:v>Platinum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'IPCC 2021_Allocation (2)'!$J$51:$L$51</c:f>
                <c:numCache>
                  <c:formatCode>General</c:formatCode>
                  <c:ptCount val="3"/>
                  <c:pt idx="0">
                    <c:v>0.21999999999999997</c:v>
                  </c:pt>
                  <c:pt idx="1">
                    <c:v>9.5606875794129395E-2</c:v>
                  </c:pt>
                  <c:pt idx="2">
                    <c:v>9.5606875794129395E-2</c:v>
                  </c:pt>
                </c:numCache>
              </c:numRef>
            </c:plus>
            <c:minus>
              <c:numRef>
                <c:f>'IPCC 2021_Allocation (2)'!$J$50:$L$50</c:f>
                <c:numCache>
                  <c:formatCode>General</c:formatCode>
                  <c:ptCount val="3"/>
                  <c:pt idx="0">
                    <c:v>0.16000000000000003</c:v>
                  </c:pt>
                  <c:pt idx="1">
                    <c:v>9.5606875794129395E-2</c:v>
                  </c:pt>
                  <c:pt idx="2">
                    <c:v>9.5606875794129395E-2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'IPCC 2021_Allocation (2)'!$E$43:$F$43</c:f>
              <c:strCache>
                <c:ptCount val="2"/>
                <c:pt idx="0">
                  <c:v>Nuss&amp;Eckelman, 2014 Secondary (mean)</c:v>
                </c:pt>
                <c:pt idx="1">
                  <c:v>TCA S.p.A. (Economic allocation)</c:v>
                </c:pt>
              </c:strCache>
            </c:strRef>
          </c:cat>
          <c:val>
            <c:numRef>
              <c:f>'IPCC 2021_Allocation (2)'!$E$51:$F$51</c:f>
              <c:numCache>
                <c:formatCode>0.00</c:formatCode>
                <c:ptCount val="2"/>
                <c:pt idx="0">
                  <c:v>0.63</c:v>
                </c:pt>
                <c:pt idx="1">
                  <c:v>0.17833500274488362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41-9347-AC04-C2B6B71B53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</c:val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9070750984788999"/>
          <c:y val="0.21938704313915172"/>
          <c:w val="0.30859289940716844"/>
          <c:h val="0.174169956770156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600" b="1" i="0" u="none" strike="noStrike" kern="1200" spc="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r>
              <a:rPr lang="it-IT" sz="3600" b="1">
                <a:solidFill>
                  <a:schemeClr val="tx1"/>
                </a:solidFill>
                <a:latin typeface="Aptos" panose="020B0004020202020204" pitchFamily="34" charset="0"/>
              </a:rPr>
              <a:t>Rhodium</a:t>
            </a:r>
          </a:p>
        </c:rich>
      </c:tx>
      <c:layout>
        <c:manualLayout>
          <c:xMode val="edge"/>
          <c:yMode val="edge"/>
          <c:x val="8.8233881424064506E-2"/>
          <c:y val="6.13090024024915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spc="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7402994458274819E-2"/>
          <c:y val="3.0698040651895263E-2"/>
          <c:w val="0.89843087547089451"/>
          <c:h val="0.868332539827870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'IPCC 2021_Allocation (2)'!$B$52</c:f>
              <c:strCache>
                <c:ptCount val="1"/>
                <c:pt idx="0">
                  <c:v>Rhodium ​primary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'IPCC 2021_Allocation (2)'!$C$43:$F$43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 (2)'!$C$52:$F$52</c:f>
              <c:numCache>
                <c:formatCode>0.00</c:formatCode>
                <c:ptCount val="4"/>
                <c:pt idx="0">
                  <c:v>56.9</c:v>
                </c:pt>
                <c:pt idx="1">
                  <c:v>80.900000000000006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64-A741-8C9C-77AAE1A29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barChart>
        <c:barDir val="col"/>
        <c:grouping val="clustered"/>
        <c:varyColors val="0"/>
        <c:ser>
          <c:idx val="1"/>
          <c:order val="1"/>
          <c:tx>
            <c:strRef>
              <c:f>'IPCC 2021_Allocation (2)'!$B$53</c:f>
              <c:strCache>
                <c:ptCount val="1"/>
                <c:pt idx="0">
                  <c:v>Rhodium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'IPCC 2021_Allocation (2)'!$C$43:$F$43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 (2)'!$C$53:$F$53</c:f>
              <c:numCache>
                <c:formatCode>General</c:formatCode>
                <c:ptCount val="4"/>
                <c:pt idx="2" formatCode="0.00">
                  <c:v>1.78</c:v>
                </c:pt>
                <c:pt idx="3" formatCode="0.00">
                  <c:v>1.55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64-A741-8C9C-77AAE1A29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4656895"/>
        <c:axId val="899188879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tCO</a:t>
                </a:r>
                <a:r>
                  <a:rPr lang="it-IT" sz="2800" b="1" i="0" u="none" strike="noStrike" kern="1200" baseline="-25000">
                    <a:solidFill>
                      <a:schemeClr val="tx1"/>
                    </a:solidFill>
                    <a:latin typeface="Aptos" panose="020B0004020202020204" pitchFamily="34" charset="0"/>
                  </a:rPr>
                  <a:t>2</a:t>
                </a: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eq/kg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  <c:majorUnit val="20"/>
      </c:valAx>
      <c:valAx>
        <c:axId val="899188879"/>
        <c:scaling>
          <c:orientation val="minMax"/>
          <c:max val="3"/>
        </c:scaling>
        <c:delete val="1"/>
        <c:axPos val="r"/>
        <c:numFmt formatCode="#,##0.0" sourceLinked="0"/>
        <c:majorTickMark val="out"/>
        <c:minorTickMark val="none"/>
        <c:tickLblPos val="nextTo"/>
        <c:crossAx val="904656895"/>
        <c:crosses val="max"/>
        <c:crossBetween val="between"/>
      </c:valAx>
      <c:catAx>
        <c:axId val="9046568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99188879"/>
        <c:crosses val="autoZero"/>
        <c:auto val="1"/>
        <c:lblAlgn val="ctr"/>
        <c:lblOffset val="100"/>
        <c:noMultiLvlLbl val="0"/>
      </c:cat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75990745422607053"/>
          <c:y val="0.21787604652523876"/>
          <c:w val="0.22617568044796874"/>
          <c:h val="0.351400792382065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02994458274819E-2"/>
          <c:y val="3.0698040651895263E-2"/>
          <c:w val="0.60881339012951241"/>
          <c:h val="0.8683325398278701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'IPCC 2021_Allocation (2)'!$B$53</c:f>
              <c:strCache>
                <c:ptCount val="1"/>
                <c:pt idx="0">
                  <c:v>Rhodium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'IPCC 2021_Allocation (2)'!$J$53:$L$53</c:f>
                <c:numCache>
                  <c:formatCode>General</c:formatCode>
                  <c:ptCount val="3"/>
                  <c:pt idx="0">
                    <c:v>0.61999999999999988</c:v>
                  </c:pt>
                  <c:pt idx="1">
                    <c:v>1.35</c:v>
                  </c:pt>
                  <c:pt idx="2">
                    <c:v>1.35</c:v>
                  </c:pt>
                </c:numCache>
              </c:numRef>
            </c:plus>
            <c:minus>
              <c:numRef>
                <c:f>'IPCC 2021_Allocation (2)'!$J$52:$L$52</c:f>
                <c:numCache>
                  <c:formatCode>General</c:formatCode>
                  <c:ptCount val="3"/>
                  <c:pt idx="0">
                    <c:v>0.45999999999999996</c:v>
                  </c:pt>
                  <c:pt idx="1">
                    <c:v>1.35</c:v>
                  </c:pt>
                  <c:pt idx="2">
                    <c:v>1.35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'IPCC 2021_Allocation (2)'!$E$43:$F$43</c:f>
              <c:strCache>
                <c:ptCount val="2"/>
                <c:pt idx="0">
                  <c:v>Nuss&amp;Eckelman, 2014 Secondary (mean)</c:v>
                </c:pt>
                <c:pt idx="1">
                  <c:v>TCA S.p.A. (Economic allocation)</c:v>
                </c:pt>
              </c:strCache>
            </c:strRef>
          </c:cat>
          <c:val>
            <c:numRef>
              <c:f>'IPCC 2021_Allocation (2)'!$E$53:$F$53</c:f>
              <c:numCache>
                <c:formatCode>0.00</c:formatCode>
                <c:ptCount val="2"/>
                <c:pt idx="0">
                  <c:v>1.78</c:v>
                </c:pt>
                <c:pt idx="1">
                  <c:v>1.55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F4-D64F-873C-72ABABE9D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  <c:majorUnit val="2"/>
      </c:val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8848980110205872"/>
          <c:y val="0.21928745591764101"/>
          <c:w val="0.3053575589384443"/>
          <c:h val="0.1772414346845877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415463674359263E-2"/>
          <c:y val="2.1712594254417756E-2"/>
          <c:w val="0.91450120266795165"/>
          <c:h val="0.40234648191886335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'ReCiPe 2016 Midpoint (H)-C'!$D$42</c:f>
              <c:strCache>
                <c:ptCount val="1"/>
                <c:pt idx="0">
                  <c:v>Plant emissions, water consumption and movement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15B-F54F-AABF-1E7FFA455FA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5B-F54F-AABF-1E7FFA455FA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15B-F54F-AABF-1E7FFA455FA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15B-F54F-AABF-1E7FFA455FA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15B-F54F-AABF-1E7FFA455FA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15B-F54F-AABF-1E7FFA455FA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15B-F54F-AABF-1E7FFA455FAD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15B-F54F-AABF-1E7FFA455FA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15B-F54F-AABF-1E7FFA455FAD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15B-F54F-AABF-1E7FFA455FAD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15B-F54F-AABF-1E7FFA455FA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15B-F54F-AABF-1E7FFA455FAD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'ReCiPe 2016 Midpoint (H)-C'!$A$43:$A$60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(H)-C'!$D$43:$D$60</c:f>
              <c:numCache>
                <c:formatCode>0.00%</c:formatCode>
                <c:ptCount val="18"/>
                <c:pt idx="0">
                  <c:v>0.23030790215641189</c:v>
                </c:pt>
                <c:pt idx="1">
                  <c:v>8.7596338062137372E-5</c:v>
                </c:pt>
                <c:pt idx="2">
                  <c:v>8.3466626160040179E-4</c:v>
                </c:pt>
                <c:pt idx="3">
                  <c:v>0.25324953864061273</c:v>
                </c:pt>
                <c:pt idx="4">
                  <c:v>4.8275438055784672E-2</c:v>
                </c:pt>
                <c:pt idx="5">
                  <c:v>0.4204829589783749</c:v>
                </c:pt>
                <c:pt idx="6">
                  <c:v>0.22703115843098046</c:v>
                </c:pt>
                <c:pt idx="7">
                  <c:v>5.8838812954303495E-4</c:v>
                </c:pt>
                <c:pt idx="8">
                  <c:v>4.908360284245994E-4</c:v>
                </c:pt>
                <c:pt idx="9">
                  <c:v>4.1694990885460073E-5</c:v>
                </c:pt>
                <c:pt idx="10">
                  <c:v>4.6118817440571184E-4</c:v>
                </c:pt>
                <c:pt idx="11">
                  <c:v>3.0255017679294688E-4</c:v>
                </c:pt>
                <c:pt idx="12">
                  <c:v>3.318947643009036E-4</c:v>
                </c:pt>
                <c:pt idx="13">
                  <c:v>9.3160592040873326E-5</c:v>
                </c:pt>
                <c:pt idx="14">
                  <c:v>3.7894669712240186E-4</c:v>
                </c:pt>
                <c:pt idx="15">
                  <c:v>1.3612720869991103E-2</c:v>
                </c:pt>
                <c:pt idx="16">
                  <c:v>4.4437145961915723E-4</c:v>
                </c:pt>
                <c:pt idx="17">
                  <c:v>3.8499288772159156E-2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15B-F54F-AABF-1E7FFA455FAD}"/>
            </c:ext>
          </c:extLst>
        </c:ser>
        <c:ser>
          <c:idx val="1"/>
          <c:order val="1"/>
          <c:tx>
            <c:strRef>
              <c:f>'ReCiPe 2016 Midpoint (H)-C'!$E$42</c:f>
              <c:strCache>
                <c:ptCount val="1"/>
                <c:pt idx="0">
                  <c:v>Chemicals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15B-F54F-AABF-1E7FFA455FAD}"/>
                </c:ext>
              </c:extLst>
            </c:dLbl>
            <c:dLbl>
              <c:idx val="17"/>
              <c:layout>
                <c:manualLayout>
                  <c:x val="0"/>
                  <c:y val="-8.58151363575488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15B-F54F-AABF-1E7FFA455FAD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'ReCiPe 2016 Midpoint (H)-C'!$A$43:$A$60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(H)-C'!$E$43:$E$60</c:f>
              <c:numCache>
                <c:formatCode>0.00%</c:formatCode>
                <c:ptCount val="18"/>
                <c:pt idx="0">
                  <c:v>0.20610725474132832</c:v>
                </c:pt>
                <c:pt idx="1">
                  <c:v>0.89893061694899123</c:v>
                </c:pt>
                <c:pt idx="2">
                  <c:v>9.9694539268313592E-2</c:v>
                </c:pt>
                <c:pt idx="3">
                  <c:v>0.21689672581536348</c:v>
                </c:pt>
                <c:pt idx="4">
                  <c:v>0.1196077332814119</c:v>
                </c:pt>
                <c:pt idx="5">
                  <c:v>0.16134388547125864</c:v>
                </c:pt>
                <c:pt idx="6">
                  <c:v>8.9322752415792323E-2</c:v>
                </c:pt>
                <c:pt idx="7">
                  <c:v>0.22158744724825488</c:v>
                </c:pt>
                <c:pt idx="8">
                  <c:v>0.18893542706646482</c:v>
                </c:pt>
                <c:pt idx="9">
                  <c:v>2.1129603611340482E-2</c:v>
                </c:pt>
                <c:pt idx="10">
                  <c:v>0.3042269959594211</c:v>
                </c:pt>
                <c:pt idx="11">
                  <c:v>0.18781438412255208</c:v>
                </c:pt>
                <c:pt idx="12">
                  <c:v>0.14928678556900585</c:v>
                </c:pt>
                <c:pt idx="13">
                  <c:v>6.1863416590670836E-2</c:v>
                </c:pt>
                <c:pt idx="14">
                  <c:v>0.19125410254252265</c:v>
                </c:pt>
                <c:pt idx="15">
                  <c:v>0.406195142066689</c:v>
                </c:pt>
                <c:pt idx="16">
                  <c:v>0.24505389237678041</c:v>
                </c:pt>
                <c:pt idx="17">
                  <c:v>0.14544763443200048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15B-F54F-AABF-1E7FFA455FAD}"/>
            </c:ext>
          </c:extLst>
        </c:ser>
        <c:ser>
          <c:idx val="2"/>
          <c:order val="2"/>
          <c:tx>
            <c:strRef>
              <c:f>'ReCiPe 2016 Midpoint (H)-C'!$F$42</c:f>
              <c:strCache>
                <c:ptCount val="1"/>
                <c:pt idx="0">
                  <c:v>Energy carriers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15B-F54F-AABF-1E7FFA455FA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D15B-F54F-AABF-1E7FFA455FAD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'ReCiPe 2016 Midpoint (H)-C'!$A$43:$A$60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(H)-C'!$F$43:$F$60</c:f>
              <c:numCache>
                <c:formatCode>0.00%</c:formatCode>
                <c:ptCount val="18"/>
                <c:pt idx="0">
                  <c:v>0.2684869647842808</c:v>
                </c:pt>
                <c:pt idx="1">
                  <c:v>5.0931997773268289E-2</c:v>
                </c:pt>
                <c:pt idx="2">
                  <c:v>0.17164511982808556</c:v>
                </c:pt>
                <c:pt idx="3">
                  <c:v>0.23206358510632574</c:v>
                </c:pt>
                <c:pt idx="4">
                  <c:v>7.811762158131913E-2</c:v>
                </c:pt>
                <c:pt idx="5">
                  <c:v>0.19362258303690599</c:v>
                </c:pt>
                <c:pt idx="6">
                  <c:v>5.5952411146533376E-2</c:v>
                </c:pt>
                <c:pt idx="7">
                  <c:v>0.16949494183763658</c:v>
                </c:pt>
                <c:pt idx="8">
                  <c:v>0.28509276749577367</c:v>
                </c:pt>
                <c:pt idx="9">
                  <c:v>3.125666661646375E-2</c:v>
                </c:pt>
                <c:pt idx="10">
                  <c:v>0.23181464295548526</c:v>
                </c:pt>
                <c:pt idx="11">
                  <c:v>0.16062609355871788</c:v>
                </c:pt>
                <c:pt idx="12">
                  <c:v>0.16104891251661929</c:v>
                </c:pt>
                <c:pt idx="13">
                  <c:v>3.9178602123910632E-2</c:v>
                </c:pt>
                <c:pt idx="14">
                  <c:v>0.3738275015558552</c:v>
                </c:pt>
                <c:pt idx="15">
                  <c:v>0.13040344911567631</c:v>
                </c:pt>
                <c:pt idx="16">
                  <c:v>0.14909442386055502</c:v>
                </c:pt>
                <c:pt idx="17">
                  <c:v>0.26549455156064977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15B-F54F-AABF-1E7FFA455FAD}"/>
            </c:ext>
          </c:extLst>
        </c:ser>
        <c:ser>
          <c:idx val="3"/>
          <c:order val="3"/>
          <c:tx>
            <c:strRef>
              <c:f>'ReCiPe 2016 Midpoint (H)-C'!$G$42</c:f>
              <c:strCache>
                <c:ptCount val="1"/>
                <c:pt idx="0">
                  <c:v>Consumables (big-bags, Alukor, Compac, concrete, etc.)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15B-F54F-AABF-1E7FFA455FA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15B-F54F-AABF-1E7FFA455FA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15B-F54F-AABF-1E7FFA455FA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15B-F54F-AABF-1E7FFA455FA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15B-F54F-AABF-1E7FFA455FA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15B-F54F-AABF-1E7FFA455FAD}"/>
                </c:ext>
              </c:extLst>
            </c:dLbl>
            <c:dLbl>
              <c:idx val="7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15B-F54F-AABF-1E7FFA455FA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15B-F54F-AABF-1E7FFA455FA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15B-F54F-AABF-1E7FFA455FA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D15B-F54F-AABF-1E7FFA455FAD}"/>
                </c:ext>
              </c:extLst>
            </c:dLbl>
            <c:dLbl>
              <c:idx val="1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D15B-F54F-AABF-1E7FFA455FA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D15B-F54F-AABF-1E7FFA455FAD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'ReCiPe 2016 Midpoint (H)-C'!$A$43:$A$60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(H)-C'!$G$43:$G$60</c:f>
              <c:numCache>
                <c:formatCode>0.00%</c:formatCode>
                <c:ptCount val="18"/>
                <c:pt idx="0">
                  <c:v>2.4937074327669895E-2</c:v>
                </c:pt>
                <c:pt idx="1">
                  <c:v>3.0813535691670028E-3</c:v>
                </c:pt>
                <c:pt idx="2">
                  <c:v>3.7742468916568917E-3</c:v>
                </c:pt>
                <c:pt idx="3">
                  <c:v>3.8808752332622383E-2</c:v>
                </c:pt>
                <c:pt idx="4">
                  <c:v>2.1057043948084594E-2</c:v>
                </c:pt>
                <c:pt idx="5">
                  <c:v>2.8751467595373437E-2</c:v>
                </c:pt>
                <c:pt idx="6">
                  <c:v>1.4943037927237579E-2</c:v>
                </c:pt>
                <c:pt idx="7">
                  <c:v>4.0985508319724369E-2</c:v>
                </c:pt>
                <c:pt idx="8">
                  <c:v>1.3536308017090409E-2</c:v>
                </c:pt>
                <c:pt idx="9">
                  <c:v>8.7957797756637295E-3</c:v>
                </c:pt>
                <c:pt idx="10">
                  <c:v>7.6742572197021977E-2</c:v>
                </c:pt>
                <c:pt idx="11">
                  <c:v>5.4263833695480386E-2</c:v>
                </c:pt>
                <c:pt idx="12">
                  <c:v>0.33163619853720117</c:v>
                </c:pt>
                <c:pt idx="13">
                  <c:v>1.1730116469027337E-2</c:v>
                </c:pt>
                <c:pt idx="14">
                  <c:v>4.3057826044148914E-2</c:v>
                </c:pt>
                <c:pt idx="15">
                  <c:v>0.30332795291586451</c:v>
                </c:pt>
                <c:pt idx="16">
                  <c:v>5.168814995773599E-2</c:v>
                </c:pt>
                <c:pt idx="17">
                  <c:v>5.4773084985140167E-3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D15B-F54F-AABF-1E7FFA455FAD}"/>
            </c:ext>
          </c:extLst>
        </c:ser>
        <c:ser>
          <c:idx val="4"/>
          <c:order val="4"/>
          <c:tx>
            <c:strRef>
              <c:f>'ReCiPe 2016 Midpoint (H)-C'!$H$42</c:f>
              <c:strCache>
                <c:ptCount val="1"/>
                <c:pt idx="0">
                  <c:v>Gases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'ReCiPe 2016 Midpoint (H)-C'!$A$43:$A$60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(H)-C'!$H$43:$H$60</c:f>
              <c:numCache>
                <c:formatCode>0.00%</c:formatCode>
                <c:ptCount val="18"/>
                <c:pt idx="0">
                  <c:v>0.20158828129199294</c:v>
                </c:pt>
                <c:pt idx="1">
                  <c:v>3.6018648472690894E-2</c:v>
                </c:pt>
                <c:pt idx="2">
                  <c:v>0.71078115834109479</c:v>
                </c:pt>
                <c:pt idx="3">
                  <c:v>0.20042193216758397</c:v>
                </c:pt>
                <c:pt idx="4">
                  <c:v>0.13809962442035464</c:v>
                </c:pt>
                <c:pt idx="5">
                  <c:v>0.14901102913397229</c:v>
                </c:pt>
                <c:pt idx="6">
                  <c:v>7.6539573493102891E-2</c:v>
                </c:pt>
                <c:pt idx="7">
                  <c:v>0.52878087006691898</c:v>
                </c:pt>
                <c:pt idx="8">
                  <c:v>0.39751038847114845</c:v>
                </c:pt>
                <c:pt idx="9">
                  <c:v>1.9559907760724207E-2</c:v>
                </c:pt>
                <c:pt idx="10">
                  <c:v>0.26672185637934992</c:v>
                </c:pt>
                <c:pt idx="11">
                  <c:v>0.17470414846930699</c:v>
                </c:pt>
                <c:pt idx="12">
                  <c:v>0.12711019865809645</c:v>
                </c:pt>
                <c:pt idx="13">
                  <c:v>6.9051063008355937E-2</c:v>
                </c:pt>
                <c:pt idx="14">
                  <c:v>0.28880684906749865</c:v>
                </c:pt>
                <c:pt idx="15">
                  <c:v>0.10154032608369529</c:v>
                </c:pt>
                <c:pt idx="16">
                  <c:v>0.50276265519179797</c:v>
                </c:pt>
                <c:pt idx="17">
                  <c:v>0.56691397365036988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D15B-F54F-AABF-1E7FFA455FAD}"/>
            </c:ext>
          </c:extLst>
        </c:ser>
        <c:ser>
          <c:idx val="5"/>
          <c:order val="5"/>
          <c:tx>
            <c:strRef>
              <c:f>'ReCiPe 2016 Midpoint (H)-C'!$I$42</c:f>
              <c:strCache>
                <c:ptCount val="1"/>
                <c:pt idx="0">
                  <c:v>Waste transportation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D15B-F54F-AABF-1E7FFA455FA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D15B-F54F-AABF-1E7FFA455FA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D15B-F54F-AABF-1E7FFA455FA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D15B-F54F-AABF-1E7FFA455FA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D15B-F54F-AABF-1E7FFA455FA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D15B-F54F-AABF-1E7FFA455FA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D15B-F54F-AABF-1E7FFA455FA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D15B-F54F-AABF-1E7FFA455FA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D15B-F54F-AABF-1E7FFA455FA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D15B-F54F-AABF-1E7FFA455FAD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D15B-F54F-AABF-1E7FFA455FA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D15B-F54F-AABF-1E7FFA455FA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D15B-F54F-AABF-1E7FFA455FAD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'ReCiPe 2016 Midpoint (H)-C'!$A$43:$A$60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(H)-C'!$I$43:$I$60</c:f>
              <c:numCache>
                <c:formatCode>0.00%</c:formatCode>
                <c:ptCount val="18"/>
                <c:pt idx="0">
                  <c:v>5.2166949452823894E-2</c:v>
                </c:pt>
                <c:pt idx="1">
                  <c:v>7.9429521134201826E-3</c:v>
                </c:pt>
                <c:pt idx="2">
                  <c:v>6.4539210916089865E-3</c:v>
                </c:pt>
                <c:pt idx="3">
                  <c:v>3.4910986197558752E-2</c:v>
                </c:pt>
                <c:pt idx="4">
                  <c:v>1.3108969211255086E-2</c:v>
                </c:pt>
                <c:pt idx="5">
                  <c:v>2.878994123142541E-2</c:v>
                </c:pt>
                <c:pt idx="6">
                  <c:v>6.6729974795057623E-3</c:v>
                </c:pt>
                <c:pt idx="7">
                  <c:v>1.2702738088503848E-2</c:v>
                </c:pt>
                <c:pt idx="8">
                  <c:v>1.4017276122885398E-2</c:v>
                </c:pt>
                <c:pt idx="9">
                  <c:v>0.19139315187104805</c:v>
                </c:pt>
                <c:pt idx="10">
                  <c:v>3.6226172163710178E-2</c:v>
                </c:pt>
                <c:pt idx="11">
                  <c:v>3.4311815267439844E-2</c:v>
                </c:pt>
                <c:pt idx="12">
                  <c:v>4.2204626810078069E-2</c:v>
                </c:pt>
                <c:pt idx="13">
                  <c:v>1.4829960218524431E-2</c:v>
                </c:pt>
                <c:pt idx="14">
                  <c:v>6.99297386962172E-2</c:v>
                </c:pt>
                <c:pt idx="15">
                  <c:v>3.4456230275146736E-2</c:v>
                </c:pt>
                <c:pt idx="16">
                  <c:v>1.4780490966972053E-2</c:v>
                </c:pt>
                <c:pt idx="17">
                  <c:v>5.1418501346741823E-3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D15B-F54F-AABF-1E7FFA455FAD}"/>
            </c:ext>
          </c:extLst>
        </c:ser>
        <c:ser>
          <c:idx val="6"/>
          <c:order val="6"/>
          <c:tx>
            <c:strRef>
              <c:f>'ReCiPe 2016 Midpoint (H)-C'!$J$42</c:f>
              <c:strCache>
                <c:ptCount val="1"/>
                <c:pt idx="0">
                  <c:v>Waste treatment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D15B-F54F-AABF-1E7FFA455FA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D15B-F54F-AABF-1E7FFA455FA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D15B-F54F-AABF-1E7FFA455FA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D15B-F54F-AABF-1E7FFA455FA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D15B-F54F-AABF-1E7FFA455FA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D15B-F54F-AABF-1E7FFA455FAD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D15B-F54F-AABF-1E7FFA455FAD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D15B-F54F-AABF-1E7FFA455FA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D15B-F54F-AABF-1E7FFA455FA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D15B-F54F-AABF-1E7FFA455FAD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bg1"/>
                    </a:solidFill>
                    <a:latin typeface="Aptos" panose="020B0004020202020204" pitchFamily="34" charset="0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'ReCiPe 2016 Midpoint (H)-C'!$A$43:$A$60</c:f>
              <c:strCache>
                <c:ptCount val="18"/>
                <c:pt idx="0">
                  <c:v>Global warming</c:v>
                </c:pt>
                <c:pt idx="1">
                  <c:v>Stratospheric ozone depletion</c:v>
                </c:pt>
                <c:pt idx="2">
                  <c:v>Ionizing radiation</c:v>
                </c:pt>
                <c:pt idx="3">
                  <c:v>Ozone formation, Human health</c:v>
                </c:pt>
                <c:pt idx="4">
                  <c:v>Fine particulate matter formation</c:v>
                </c:pt>
                <c:pt idx="5">
                  <c:v>Ozone formation, Terrestrial ecosystems</c:v>
                </c:pt>
                <c:pt idx="6">
                  <c:v>Terrestrial acidification</c:v>
                </c:pt>
                <c:pt idx="7">
                  <c:v>Freshwater eutrophication</c:v>
                </c:pt>
                <c:pt idx="8">
                  <c:v>Marine eutrophication</c:v>
                </c:pt>
                <c:pt idx="9">
                  <c:v>Terrestrial ecotoxicity</c:v>
                </c:pt>
                <c:pt idx="10">
                  <c:v>Freshwater ecotoxicity</c:v>
                </c:pt>
                <c:pt idx="11">
                  <c:v>Marine ecotoxicity</c:v>
                </c:pt>
                <c:pt idx="12">
                  <c:v>Human carcinogenic toxicity</c:v>
                </c:pt>
                <c:pt idx="13">
                  <c:v>Human non-carcinogenic toxicity</c:v>
                </c:pt>
                <c:pt idx="14">
                  <c:v>Land use</c:v>
                </c:pt>
                <c:pt idx="15">
                  <c:v>Mineral resource scarcity</c:v>
                </c:pt>
                <c:pt idx="16">
                  <c:v>Fossil resource scarcity</c:v>
                </c:pt>
                <c:pt idx="17">
                  <c:v>Water consumption</c:v>
                </c:pt>
              </c:strCache>
            </c:strRef>
          </c:cat>
          <c:val>
            <c:numRef>
              <c:f>'ReCiPe 2016 Midpoint (H)-C'!$J$43:$J$60</c:f>
              <c:numCache>
                <c:formatCode>0.00%</c:formatCode>
                <c:ptCount val="18"/>
                <c:pt idx="0">
                  <c:v>1.6405573245491797E-2</c:v>
                </c:pt>
                <c:pt idx="1">
                  <c:v>1.8321481851021261E-3</c:v>
                </c:pt>
                <c:pt idx="2">
                  <c:v>5.9844067644659119E-3</c:v>
                </c:pt>
                <c:pt idx="3">
                  <c:v>1.8497374568488392E-2</c:v>
                </c:pt>
                <c:pt idx="4">
                  <c:v>0.57980004130155172</c:v>
                </c:pt>
                <c:pt idx="5">
                  <c:v>1.375402096894506E-2</c:v>
                </c:pt>
                <c:pt idx="6">
                  <c:v>0.52856119199541107</c:v>
                </c:pt>
                <c:pt idx="7">
                  <c:v>2.3982127645828414E-2</c:v>
                </c:pt>
                <c:pt idx="8">
                  <c:v>9.8344066056992058E-2</c:v>
                </c:pt>
                <c:pt idx="9">
                  <c:v>0.89887415081663469</c:v>
                </c:pt>
                <c:pt idx="10">
                  <c:v>7.8652148061729404E-2</c:v>
                </c:pt>
                <c:pt idx="11">
                  <c:v>0.38334094504457922</c:v>
                </c:pt>
                <c:pt idx="12">
                  <c:v>0.18359772818752529</c:v>
                </c:pt>
                <c:pt idx="13">
                  <c:v>0.80705722991512086</c:v>
                </c:pt>
                <c:pt idx="14">
                  <c:v>2.2714738543583288E-2</c:v>
                </c:pt>
                <c:pt idx="15">
                  <c:v>5.3879550855475723E-3</c:v>
                </c:pt>
                <c:pt idx="16">
                  <c:v>3.4124220691722933E-2</c:v>
                </c:pt>
                <c:pt idx="17">
                  <c:v>-2.7719581805544916E-2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D15B-F54F-AABF-1E7FFA455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1523751040"/>
        <c:axId val="1523751456"/>
      </c:barChart>
      <c:catAx>
        <c:axId val="152375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523751456"/>
        <c:crosses val="autoZero"/>
        <c:auto val="1"/>
        <c:lblAlgn val="ctr"/>
        <c:lblOffset val="100"/>
        <c:noMultiLvlLbl val="0"/>
      </c:catAx>
      <c:valAx>
        <c:axId val="152375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523751040"/>
        <c:crosses val="autoZero"/>
        <c:crossBetween val="between"/>
        <c:majorUnit val="0.2"/>
      </c:valAx>
      <c:spPr>
        <a:noFill/>
        <a:ln w="28575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2.8885654557298052E-2"/>
          <c:y val="0.83659323322238999"/>
          <c:w val="0.94332708926850339"/>
          <c:h val="0.155132407132222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Garamond" panose="02020404030301010803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600" b="1" i="0" u="none" strike="noStrike" kern="1200" spc="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r>
              <a:rPr lang="it-IT" sz="3600" b="1">
                <a:solidFill>
                  <a:schemeClr val="tx1"/>
                </a:solidFill>
                <a:latin typeface="Aptos" panose="020B0004020202020204" pitchFamily="34" charset="0"/>
              </a:rPr>
              <a:t>Gold</a:t>
            </a:r>
          </a:p>
        </c:rich>
      </c:tx>
      <c:layout>
        <c:manualLayout>
          <c:xMode val="edge"/>
          <c:yMode val="edge"/>
          <c:x val="8.7895040446958395E-2"/>
          <c:y val="6.127877173524514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spc="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7402994458274819E-2"/>
          <c:y val="3.0698040651895263E-2"/>
          <c:w val="0.89843087547089451"/>
          <c:h val="0.868332539827870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'IPCC 2021_Allocation'!$B$42</c:f>
              <c:strCache>
                <c:ptCount val="1"/>
                <c:pt idx="0">
                  <c:v>Gold ​primary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'IPCC 2021_Allocation'!$C$41:$F$41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2021_Allocation'!$C$42:$F$42</c:f>
              <c:numCache>
                <c:formatCode>0.0</c:formatCode>
                <c:ptCount val="4"/>
                <c:pt idx="0">
                  <c:v>17.2</c:v>
                </c:pt>
                <c:pt idx="1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E-499D-93C9-EBB943045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barChart>
        <c:barDir val="col"/>
        <c:grouping val="clustered"/>
        <c:varyColors val="0"/>
        <c:ser>
          <c:idx val="1"/>
          <c:order val="1"/>
          <c:tx>
            <c:strRef>
              <c:f>'IPCC 2021_Allocation'!$B$43</c:f>
              <c:strCache>
                <c:ptCount val="1"/>
                <c:pt idx="0">
                  <c:v>Gold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'IPCC 2021_Allocation'!$C$41:$F$41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2021_Allocation'!$C$43:$F$43</c:f>
              <c:numCache>
                <c:formatCode>General</c:formatCode>
                <c:ptCount val="4"/>
                <c:pt idx="2">
                  <c:v>0.92</c:v>
                </c:pt>
                <c:pt idx="3" formatCode="0.00">
                  <c:v>0.40079353664877665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BE-499D-93C9-EBB943045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4656895"/>
        <c:axId val="899188879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tCO</a:t>
                </a:r>
                <a:r>
                  <a:rPr lang="it-IT" sz="2800" b="1" i="0" u="none" strike="noStrike" kern="1200" baseline="-25000">
                    <a:solidFill>
                      <a:schemeClr val="tx1"/>
                    </a:solidFill>
                    <a:latin typeface="Aptos" panose="020B0004020202020204" pitchFamily="34" charset="0"/>
                  </a:rPr>
                  <a:t>2</a:t>
                </a: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eq/kg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</c:valAx>
      <c:valAx>
        <c:axId val="899188879"/>
        <c:scaling>
          <c:orientation val="minMax"/>
          <c:max val="3"/>
        </c:scaling>
        <c:delete val="1"/>
        <c:axPos val="r"/>
        <c:numFmt formatCode="#,##0.0" sourceLinked="0"/>
        <c:majorTickMark val="out"/>
        <c:minorTickMark val="none"/>
        <c:tickLblPos val="nextTo"/>
        <c:crossAx val="904656895"/>
        <c:crosses val="max"/>
        <c:crossBetween val="between"/>
      </c:valAx>
      <c:catAx>
        <c:axId val="9046568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99188879"/>
        <c:crosses val="autoZero"/>
        <c:auto val="1"/>
        <c:lblAlgn val="ctr"/>
        <c:lblOffset val="100"/>
        <c:noMultiLvlLbl val="0"/>
      </c:cat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76031306917844299"/>
          <c:y val="0.21848767338496888"/>
          <c:w val="0.22577006549559625"/>
          <c:h val="0.341499402400169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02994458274819E-2"/>
          <c:y val="3.0698040651895263E-2"/>
          <c:w val="0.60881339012951241"/>
          <c:h val="0.8683325398278701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'IPCC 2021_Allocation'!$B$43</c:f>
              <c:strCache>
                <c:ptCount val="1"/>
                <c:pt idx="0">
                  <c:v>Gold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'IPCC 2021_Allocation'!$J$43:$L$43</c:f>
                <c:numCache>
                  <c:formatCode>General</c:formatCode>
                  <c:ptCount val="3"/>
                  <c:pt idx="0">
                    <c:v>1.3399999999999999</c:v>
                  </c:pt>
                  <c:pt idx="1">
                    <c:v>2.0039676832438832E-2</c:v>
                  </c:pt>
                  <c:pt idx="2">
                    <c:v>2.0039676832438832E-2</c:v>
                  </c:pt>
                </c:numCache>
              </c:numRef>
            </c:plus>
            <c:minus>
              <c:numRef>
                <c:f>'IPCC 2021_Allocation'!$J$42:$L$42</c:f>
                <c:numCache>
                  <c:formatCode>General</c:formatCode>
                  <c:ptCount val="3"/>
                  <c:pt idx="0">
                    <c:v>0.57000000000000006</c:v>
                  </c:pt>
                  <c:pt idx="1">
                    <c:v>2.0039676832438832E-2</c:v>
                  </c:pt>
                  <c:pt idx="2">
                    <c:v>2.0039676832438832E-2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'IPCC 2021_Allocation'!$E$41:$F$41</c:f>
              <c:strCache>
                <c:ptCount val="2"/>
                <c:pt idx="0">
                  <c:v>Nuss&amp;Eckelman, 2014 Secondary (mean)</c:v>
                </c:pt>
                <c:pt idx="1">
                  <c:v>TCA S.p.A. (Economic allocation)</c:v>
                </c:pt>
              </c:strCache>
            </c:strRef>
          </c:cat>
          <c:val>
            <c:numRef>
              <c:f>'IPCC 2021_Allocation'!$E$43:$F$43</c:f>
              <c:numCache>
                <c:formatCode>0.00</c:formatCode>
                <c:ptCount val="2"/>
                <c:pt idx="0" formatCode="General">
                  <c:v>0.92</c:v>
                </c:pt>
                <c:pt idx="1">
                  <c:v>0.40079353664877665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DC-4964-ABFA-563915FC3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</c:val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9109596665630036"/>
          <c:y val="0.22820767936338565"/>
          <c:w val="0.30164815205363221"/>
          <c:h val="0.168027127307869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600" b="1" i="0" u="none" strike="noStrike" kern="1200" spc="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r>
              <a:rPr lang="it-IT" sz="3600" b="1">
                <a:solidFill>
                  <a:schemeClr val="tx1"/>
                </a:solidFill>
                <a:latin typeface="Aptos" panose="020B0004020202020204" pitchFamily="34" charset="0"/>
              </a:rPr>
              <a:t>Silver</a:t>
            </a:r>
          </a:p>
        </c:rich>
      </c:tx>
      <c:layout>
        <c:manualLayout>
          <c:xMode val="edge"/>
          <c:yMode val="edge"/>
          <c:x val="8.887676567285635E-2"/>
          <c:y val="6.118082437336663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spc="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7402994458274819E-2"/>
          <c:y val="3.0698040651895263E-2"/>
          <c:w val="0.89843087547089451"/>
          <c:h val="0.868332539827870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'IPCC 2021_Allocation'!$B$44</c:f>
              <c:strCache>
                <c:ptCount val="1"/>
                <c:pt idx="0">
                  <c:v>Silver ​primary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'IPCC 2021_Allocation'!$C$41:$F$41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2021_Allocation'!$C$44:$F$44</c:f>
              <c:numCache>
                <c:formatCode>0.0</c:formatCode>
                <c:ptCount val="4"/>
                <c:pt idx="0">
                  <c:v>0.3</c:v>
                </c:pt>
                <c:pt idx="1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5C-4A5A-90C4-4FF8F126C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barChart>
        <c:barDir val="col"/>
        <c:grouping val="clustered"/>
        <c:varyColors val="0"/>
        <c:ser>
          <c:idx val="1"/>
          <c:order val="1"/>
          <c:tx>
            <c:strRef>
              <c:f>'IPCC 2021_Allocation'!$B$45</c:f>
              <c:strCache>
                <c:ptCount val="1"/>
                <c:pt idx="0">
                  <c:v>Silver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'IPCC 2021_Allocation'!$C$41:$F$41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2021_Allocation'!$C$45:$F$45</c:f>
              <c:numCache>
                <c:formatCode>0.0</c:formatCode>
                <c:ptCount val="4"/>
                <c:pt idx="2" formatCode="0.00">
                  <c:v>1.5699999999999999E-2</c:v>
                </c:pt>
                <c:pt idx="3" formatCode="0.00">
                  <c:v>4.8315109456478281E-3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5C-4A5A-90C4-4FF8F126C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4656895"/>
        <c:axId val="899188879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tCO</a:t>
                </a:r>
                <a:r>
                  <a:rPr lang="it-IT" sz="2800" b="1" i="0" u="none" strike="noStrike" kern="1200" baseline="-25000">
                    <a:solidFill>
                      <a:schemeClr val="tx1"/>
                    </a:solidFill>
                    <a:latin typeface="Aptos" panose="020B0004020202020204" pitchFamily="34" charset="0"/>
                  </a:rPr>
                  <a:t>2</a:t>
                </a: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eq/kg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  <c:majorUnit val="0.2"/>
      </c:valAx>
      <c:valAx>
        <c:axId val="899188879"/>
        <c:scaling>
          <c:orientation val="minMax"/>
          <c:max val="3"/>
        </c:scaling>
        <c:delete val="1"/>
        <c:axPos val="r"/>
        <c:numFmt formatCode="#,##0.0" sourceLinked="0"/>
        <c:majorTickMark val="out"/>
        <c:minorTickMark val="none"/>
        <c:tickLblPos val="nextTo"/>
        <c:crossAx val="904656895"/>
        <c:crosses val="max"/>
        <c:crossBetween val="between"/>
      </c:valAx>
      <c:catAx>
        <c:axId val="9046568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99188879"/>
        <c:crosses val="autoZero"/>
        <c:auto val="1"/>
        <c:lblAlgn val="ctr"/>
        <c:lblOffset val="100"/>
        <c:noMultiLvlLbl val="0"/>
      </c:cat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76031306917844299"/>
          <c:y val="0.21848767338496888"/>
          <c:w val="0.22577006549559625"/>
          <c:h val="0.347642273984648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02994458274819E-2"/>
          <c:y val="3.0698040651895263E-2"/>
          <c:w val="0.60881339012951241"/>
          <c:h val="0.8683325398278701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'IPCC 2021_Allocation'!$B$45</c:f>
              <c:strCache>
                <c:ptCount val="1"/>
                <c:pt idx="0">
                  <c:v>Silver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'IPCC 2021_Allocation'!$J$45:$L$45</c:f>
                <c:numCache>
                  <c:formatCode>General</c:formatCode>
                  <c:ptCount val="3"/>
                  <c:pt idx="0">
                    <c:v>2.0299999999999999E-2</c:v>
                  </c:pt>
                  <c:pt idx="1">
                    <c:v>2.4157554728239142E-4</c:v>
                  </c:pt>
                  <c:pt idx="2">
                    <c:v>2.4157554728239142E-4</c:v>
                  </c:pt>
                </c:numCache>
              </c:numRef>
            </c:plus>
            <c:minus>
              <c:numRef>
                <c:f>'IPCC 2021_Allocation'!$J$44:$L$44</c:f>
                <c:numCache>
                  <c:formatCode>General</c:formatCode>
                  <c:ptCount val="3"/>
                  <c:pt idx="0">
                    <c:v>9.7999999999999979E-3</c:v>
                  </c:pt>
                  <c:pt idx="1">
                    <c:v>2.4157554728239142E-4</c:v>
                  </c:pt>
                  <c:pt idx="2">
                    <c:v>2.4157554728239142E-4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'IPCC 2021_Allocation'!$E$41:$F$41</c:f>
              <c:strCache>
                <c:ptCount val="2"/>
                <c:pt idx="0">
                  <c:v>Nuss&amp;Eckelman, 2014 Secondary (mean)</c:v>
                </c:pt>
                <c:pt idx="1">
                  <c:v>TCA S.p.A. (Economic allocation)</c:v>
                </c:pt>
              </c:strCache>
            </c:strRef>
          </c:cat>
          <c:val>
            <c:numRef>
              <c:f>'IPCC 2021_Allocation'!$E$45:$F$45</c:f>
              <c:numCache>
                <c:formatCode>0.00</c:formatCode>
                <c:ptCount val="2"/>
                <c:pt idx="0">
                  <c:v>1.5699999999999999E-2</c:v>
                </c:pt>
                <c:pt idx="1">
                  <c:v>4.8315109456478281E-3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A3-46A7-8177-1627EFCE3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  <c:majorUnit val="0.05"/>
      </c:val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8891930596059676"/>
          <c:y val="0.22820767936338565"/>
          <c:w val="0.30382481274933582"/>
          <c:h val="0.161884255723390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600" b="1" i="0" u="none" strike="noStrike" kern="1200" spc="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r>
              <a:rPr lang="it-IT" sz="3600" b="1">
                <a:solidFill>
                  <a:schemeClr val="tx1"/>
                </a:solidFill>
                <a:latin typeface="Aptos" panose="020B0004020202020204" pitchFamily="34" charset="0"/>
              </a:rPr>
              <a:t>Palladium</a:t>
            </a:r>
          </a:p>
        </c:rich>
      </c:tx>
      <c:layout>
        <c:manualLayout>
          <c:xMode val="edge"/>
          <c:yMode val="edge"/>
          <c:x val="8.8220177308416289E-2"/>
          <c:y val="6.444089952922388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spc="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7402994458274819E-2"/>
          <c:y val="3.0698040651895263E-2"/>
          <c:w val="0.89843087547089451"/>
          <c:h val="0.868332539827870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'IPCC 2021_Allocation'!$B$46</c:f>
              <c:strCache>
                <c:ptCount val="1"/>
                <c:pt idx="0">
                  <c:v>Palladium ​primary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'IPCC 2021_Allocation'!$C$41:$F$41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2021_Allocation'!$C$46:$F$46</c:f>
              <c:numCache>
                <c:formatCode>0.0</c:formatCode>
                <c:ptCount val="4"/>
                <c:pt idx="0">
                  <c:v>13.5</c:v>
                </c:pt>
                <c:pt idx="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68-435B-8E2A-147EABA80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barChart>
        <c:barDir val="col"/>
        <c:grouping val="clustered"/>
        <c:varyColors val="0"/>
        <c:ser>
          <c:idx val="1"/>
          <c:order val="1"/>
          <c:tx>
            <c:strRef>
              <c:f>'IPCC 2021_Allocation'!$B$47</c:f>
              <c:strCache>
                <c:ptCount val="1"/>
                <c:pt idx="0">
                  <c:v>Palladium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'IPCC 2021_Allocation'!$C$41:$F$41</c:f>
              <c:strCache>
                <c:ptCount val="4"/>
                <c:pt idx="0">
                  <c:v>Primary (from ores) ​</c:v>
                </c:pt>
                <c:pt idx="1">
                  <c:v> Primary (average market)​</c:v>
                </c:pt>
                <c:pt idx="2">
                  <c:v>Nuss&amp;Eckelman, 2014 Secondary (mean)</c:v>
                </c:pt>
                <c:pt idx="3">
                  <c:v>TCA S.p.A. (Economic allocation)</c:v>
                </c:pt>
              </c:strCache>
            </c:strRef>
          </c:cat>
          <c:val>
            <c:numRef>
              <c:f>'IPCC 2021_Allocation'!$C$47:$F$47</c:f>
              <c:numCache>
                <c:formatCode>0.0</c:formatCode>
                <c:ptCount val="4"/>
                <c:pt idx="2" formatCode="0.00">
                  <c:v>0.4</c:v>
                </c:pt>
                <c:pt idx="3" formatCode="0.00">
                  <c:v>0.47437585177815378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68-435B-8E2A-147EABA80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4656895"/>
        <c:axId val="899188879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tCO</a:t>
                </a:r>
                <a:r>
                  <a:rPr lang="it-IT" sz="2800" b="1" i="0" u="none" strike="noStrike" kern="1200" baseline="-25000">
                    <a:solidFill>
                      <a:schemeClr val="tx1"/>
                    </a:solidFill>
                    <a:latin typeface="Aptos" panose="020B0004020202020204" pitchFamily="34" charset="0"/>
                  </a:rPr>
                  <a:t>2</a:t>
                </a:r>
                <a:r>
                  <a:rPr lang="it-IT" sz="2800" b="1" i="0" u="none" strike="noStrike" kern="1200" baseline="0">
                    <a:solidFill>
                      <a:schemeClr val="tx1"/>
                    </a:solidFill>
                    <a:latin typeface="Aptos" panose="020B0004020202020204" pitchFamily="34" charset="0"/>
                  </a:rPr>
                  <a:t>eq/kg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  <c:majorUnit val="4"/>
      </c:valAx>
      <c:valAx>
        <c:axId val="899188879"/>
        <c:scaling>
          <c:orientation val="minMax"/>
          <c:max val="3"/>
        </c:scaling>
        <c:delete val="1"/>
        <c:axPos val="r"/>
        <c:numFmt formatCode="#,##0.0" sourceLinked="0"/>
        <c:majorTickMark val="out"/>
        <c:minorTickMark val="none"/>
        <c:tickLblPos val="nextTo"/>
        <c:crossAx val="904656895"/>
        <c:crosses val="max"/>
        <c:crossBetween val="between"/>
      </c:valAx>
      <c:catAx>
        <c:axId val="9046568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99188879"/>
        <c:crosses val="autoZero"/>
        <c:auto val="1"/>
        <c:lblAlgn val="ctr"/>
        <c:lblOffset val="100"/>
        <c:noMultiLvlLbl val="0"/>
      </c:cat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75998947738884737"/>
          <c:y val="0.2267205723801983"/>
          <c:w val="0.22438736053291275"/>
          <c:h val="0.337319347578668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02994458274819E-2"/>
          <c:y val="3.0698040651895263E-2"/>
          <c:w val="0.60881339012951241"/>
          <c:h val="0.8683325398278701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'IPCC 2021_Allocation'!$B$47</c:f>
              <c:strCache>
                <c:ptCount val="1"/>
                <c:pt idx="0">
                  <c:v>Palladium secondary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'IPCC 2021_Allocation'!$J$47:$L$47</c:f>
                <c:numCache>
                  <c:formatCode>General</c:formatCode>
                  <c:ptCount val="3"/>
                  <c:pt idx="0">
                    <c:v>0.5</c:v>
                  </c:pt>
                  <c:pt idx="1">
                    <c:v>2.3718792588907689E-2</c:v>
                  </c:pt>
                  <c:pt idx="2">
                    <c:v>2.3718792588907689E-2</c:v>
                  </c:pt>
                </c:numCache>
              </c:numRef>
            </c:plus>
            <c:minus>
              <c:numRef>
                <c:f>'IPCC 2021_Allocation'!$J$46:$L$46</c:f>
                <c:numCache>
                  <c:formatCode>General</c:formatCode>
                  <c:ptCount val="3"/>
                  <c:pt idx="0">
                    <c:v>0.26</c:v>
                  </c:pt>
                  <c:pt idx="1">
                    <c:v>2.3718792588907689E-2</c:v>
                  </c:pt>
                  <c:pt idx="2">
                    <c:v>2.3718792588907689E-2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'IPCC 2021_Allocation'!$E$41:$F$41</c:f>
              <c:strCache>
                <c:ptCount val="2"/>
                <c:pt idx="0">
                  <c:v>Nuss&amp;Eckelman, 2014 Secondary (mean)</c:v>
                </c:pt>
                <c:pt idx="1">
                  <c:v>TCA S.p.A. (Economic allocation)</c:v>
                </c:pt>
              </c:strCache>
            </c:strRef>
          </c:cat>
          <c:val>
            <c:numRef>
              <c:f>'IPCC 2021_Allocation'!$E$47:$F$47</c:f>
              <c:numCache>
                <c:formatCode>0.00</c:formatCode>
                <c:ptCount val="2"/>
                <c:pt idx="0">
                  <c:v>0.4</c:v>
                </c:pt>
                <c:pt idx="1">
                  <c:v>0.47437585177815378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29-4BC2-A48B-F84E1497B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9012271"/>
        <c:axId val="291606000"/>
      </c:barChart>
      <c:catAx>
        <c:axId val="111901227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91606000"/>
        <c:crosses val="autoZero"/>
        <c:auto val="1"/>
        <c:lblAlgn val="ctr"/>
        <c:lblOffset val="100"/>
        <c:noMultiLvlLbl val="0"/>
      </c:catAx>
      <c:valAx>
        <c:axId val="29160600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9012271"/>
        <c:crosses val="autoZero"/>
        <c:crossBetween val="between"/>
      </c:valAx>
      <c:spPr>
        <a:noFill/>
        <a:ln w="19050"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38746068620856644"/>
          <c:y val="0.21700129193779544"/>
          <c:w val="0.30854842354492157"/>
          <c:h val="0.183384306269066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chemeClr val="tx1"/>
              </a:solidFill>
              <a:latin typeface="Aptos" panose="020B00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10" Type="http://schemas.openxmlformats.org/officeDocument/2006/relationships/chart" Target="../charts/chart13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65</xdr:row>
      <xdr:rowOff>186120</xdr:rowOff>
    </xdr:from>
    <xdr:to>
      <xdr:col>14</xdr:col>
      <xdr:colOff>791689</xdr:colOff>
      <xdr:row>115</xdr:row>
      <xdr:rowOff>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F3E9F8D4-DE71-5B44-B52E-C4FC5349DB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65</xdr:row>
      <xdr:rowOff>0</xdr:rowOff>
    </xdr:from>
    <xdr:to>
      <xdr:col>30</xdr:col>
      <xdr:colOff>212214</xdr:colOff>
      <xdr:row>115</xdr:row>
      <xdr:rowOff>10948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9C6C4C35-A45A-A04D-A9B9-64B18D7578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0</xdr:colOff>
      <xdr:row>65</xdr:row>
      <xdr:rowOff>1</xdr:rowOff>
    </xdr:from>
    <xdr:to>
      <xdr:col>45</xdr:col>
      <xdr:colOff>218965</xdr:colOff>
      <xdr:row>115</xdr:row>
      <xdr:rowOff>43793</xdr:rowOff>
    </xdr:to>
    <xdr:graphicFrame macro="">
      <xdr:nvGraphicFramePr>
        <xdr:cNvPr id="12" name="Grafico 11">
          <a:extLst>
            <a:ext uri="{FF2B5EF4-FFF2-40B4-BE49-F238E27FC236}">
              <a16:creationId xmlns:a16="http://schemas.microsoft.com/office/drawing/2014/main" id="{0249EFF9-2628-504E-A53E-43043C6093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57</xdr:row>
      <xdr:rowOff>0</xdr:rowOff>
    </xdr:from>
    <xdr:to>
      <xdr:col>15</xdr:col>
      <xdr:colOff>76200</xdr:colOff>
      <xdr:row>82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DBF739D-86DD-49B0-8BE4-7040A2EA47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57</xdr:row>
      <xdr:rowOff>0</xdr:rowOff>
    </xdr:from>
    <xdr:to>
      <xdr:col>32</xdr:col>
      <xdr:colOff>177800</xdr:colOff>
      <xdr:row>82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41C6D35A-FC4A-493C-8887-5E6F2938CF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83</xdr:row>
      <xdr:rowOff>0</xdr:rowOff>
    </xdr:from>
    <xdr:to>
      <xdr:col>15</xdr:col>
      <xdr:colOff>76200</xdr:colOff>
      <xdr:row>108</xdr:row>
      <xdr:rowOff>38100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C58D94A3-4C33-4815-9A0A-44F4291025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83</xdr:row>
      <xdr:rowOff>0</xdr:rowOff>
    </xdr:from>
    <xdr:to>
      <xdr:col>32</xdr:col>
      <xdr:colOff>177800</xdr:colOff>
      <xdr:row>108</xdr:row>
      <xdr:rowOff>38100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626B347A-F468-4281-9B4C-7ACDF6BB04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109</xdr:row>
      <xdr:rowOff>0</xdr:rowOff>
    </xdr:from>
    <xdr:to>
      <xdr:col>15</xdr:col>
      <xdr:colOff>76200</xdr:colOff>
      <xdr:row>134</xdr:row>
      <xdr:rowOff>38100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E5456CFC-FFFA-4194-9A38-4CC37A3E7F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109</xdr:row>
      <xdr:rowOff>0</xdr:rowOff>
    </xdr:from>
    <xdr:to>
      <xdr:col>32</xdr:col>
      <xdr:colOff>177800</xdr:colOff>
      <xdr:row>134</xdr:row>
      <xdr:rowOff>38100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FAC83C34-6AB2-4A4F-8C93-DB937D358E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136</xdr:row>
      <xdr:rowOff>0</xdr:rowOff>
    </xdr:from>
    <xdr:to>
      <xdr:col>15</xdr:col>
      <xdr:colOff>76200</xdr:colOff>
      <xdr:row>161</xdr:row>
      <xdr:rowOff>38100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FEE7E108-E91D-407D-AD6D-C81CFAC98F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136</xdr:row>
      <xdr:rowOff>0</xdr:rowOff>
    </xdr:from>
    <xdr:to>
      <xdr:col>32</xdr:col>
      <xdr:colOff>177800</xdr:colOff>
      <xdr:row>161</xdr:row>
      <xdr:rowOff>38100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3E853DCB-E757-429F-8362-5C1075B02C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0</xdr:colOff>
      <xdr:row>162</xdr:row>
      <xdr:rowOff>0</xdr:rowOff>
    </xdr:from>
    <xdr:to>
      <xdr:col>15</xdr:col>
      <xdr:colOff>76200</xdr:colOff>
      <xdr:row>187</xdr:row>
      <xdr:rowOff>38100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C344FD36-CAFB-487B-B514-8AA0AD42AC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162</xdr:row>
      <xdr:rowOff>0</xdr:rowOff>
    </xdr:from>
    <xdr:to>
      <xdr:col>32</xdr:col>
      <xdr:colOff>177800</xdr:colOff>
      <xdr:row>187</xdr:row>
      <xdr:rowOff>38100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F992C5E3-BB1A-430B-8799-414FF1E745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59</xdr:row>
      <xdr:rowOff>0</xdr:rowOff>
    </xdr:from>
    <xdr:to>
      <xdr:col>15</xdr:col>
      <xdr:colOff>76200</xdr:colOff>
      <xdr:row>84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69491A3-D2F7-7041-A8E1-DD90519EAC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958272</xdr:colOff>
      <xdr:row>59</xdr:row>
      <xdr:rowOff>0</xdr:rowOff>
    </xdr:from>
    <xdr:to>
      <xdr:col>33</xdr:col>
      <xdr:colOff>11545</xdr:colOff>
      <xdr:row>84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A6491C3-A97F-774A-9188-A5896BA776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85</xdr:row>
      <xdr:rowOff>0</xdr:rowOff>
    </xdr:from>
    <xdr:to>
      <xdr:col>15</xdr:col>
      <xdr:colOff>76200</xdr:colOff>
      <xdr:row>110</xdr:row>
      <xdr:rowOff>38100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C952DE21-1768-F149-9D6E-BD1B3C9BE9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85</xdr:row>
      <xdr:rowOff>0</xdr:rowOff>
    </xdr:from>
    <xdr:to>
      <xdr:col>33</xdr:col>
      <xdr:colOff>0</xdr:colOff>
      <xdr:row>110</xdr:row>
      <xdr:rowOff>38100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F658CC2B-AAE3-AE40-8C4B-022E69C477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111</xdr:row>
      <xdr:rowOff>0</xdr:rowOff>
    </xdr:from>
    <xdr:to>
      <xdr:col>15</xdr:col>
      <xdr:colOff>76200</xdr:colOff>
      <xdr:row>136</xdr:row>
      <xdr:rowOff>38100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CD890E84-C2DF-D643-90AC-BD928572DE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111</xdr:row>
      <xdr:rowOff>0</xdr:rowOff>
    </xdr:from>
    <xdr:to>
      <xdr:col>33</xdr:col>
      <xdr:colOff>0</xdr:colOff>
      <xdr:row>136</xdr:row>
      <xdr:rowOff>38100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FFD07C38-6628-3F4C-B1A4-EED4321187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138</xdr:row>
      <xdr:rowOff>0</xdr:rowOff>
    </xdr:from>
    <xdr:to>
      <xdr:col>15</xdr:col>
      <xdr:colOff>76200</xdr:colOff>
      <xdr:row>163</xdr:row>
      <xdr:rowOff>38100</xdr:rowOff>
    </xdr:to>
    <xdr:graphicFrame macro="">
      <xdr:nvGraphicFramePr>
        <xdr:cNvPr id="8" name="Grafico 7">
          <a:extLst>
            <a:ext uri="{FF2B5EF4-FFF2-40B4-BE49-F238E27FC236}">
              <a16:creationId xmlns:a16="http://schemas.microsoft.com/office/drawing/2014/main" id="{45AE36BA-00BB-B84A-BE8F-5C4BE81496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138</xdr:row>
      <xdr:rowOff>0</xdr:rowOff>
    </xdr:from>
    <xdr:to>
      <xdr:col>33</xdr:col>
      <xdr:colOff>0</xdr:colOff>
      <xdr:row>163</xdr:row>
      <xdr:rowOff>38100</xdr:rowOff>
    </xdr:to>
    <xdr:graphicFrame macro="">
      <xdr:nvGraphicFramePr>
        <xdr:cNvPr id="9" name="Grafico 8">
          <a:extLst>
            <a:ext uri="{FF2B5EF4-FFF2-40B4-BE49-F238E27FC236}">
              <a16:creationId xmlns:a16="http://schemas.microsoft.com/office/drawing/2014/main" id="{76745BE7-7ABC-264C-8C40-5E7715CD6B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0</xdr:colOff>
      <xdr:row>164</xdr:row>
      <xdr:rowOff>0</xdr:rowOff>
    </xdr:from>
    <xdr:to>
      <xdr:col>15</xdr:col>
      <xdr:colOff>76200</xdr:colOff>
      <xdr:row>189</xdr:row>
      <xdr:rowOff>38100</xdr:rowOff>
    </xdr:to>
    <xdr:graphicFrame macro="">
      <xdr:nvGraphicFramePr>
        <xdr:cNvPr id="10" name="Grafico 9">
          <a:extLst>
            <a:ext uri="{FF2B5EF4-FFF2-40B4-BE49-F238E27FC236}">
              <a16:creationId xmlns:a16="http://schemas.microsoft.com/office/drawing/2014/main" id="{4735C91B-4327-BC42-8328-B554E8D033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164</xdr:row>
      <xdr:rowOff>0</xdr:rowOff>
    </xdr:from>
    <xdr:to>
      <xdr:col>33</xdr:col>
      <xdr:colOff>0</xdr:colOff>
      <xdr:row>189</xdr:row>
      <xdr:rowOff>38100</xdr:rowOff>
    </xdr:to>
    <xdr:graphicFrame macro="">
      <xdr:nvGraphicFramePr>
        <xdr:cNvPr id="11" name="Grafico 10">
          <a:extLst>
            <a:ext uri="{FF2B5EF4-FFF2-40B4-BE49-F238E27FC236}">
              <a16:creationId xmlns:a16="http://schemas.microsoft.com/office/drawing/2014/main" id="{A2B4C043-B185-CE43-A6E5-85B3390DAD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125BE-C2C6-4C21-8476-18BF01156909}">
  <sheetPr>
    <tabColor rgb="FF92D050"/>
  </sheetPr>
  <dimension ref="A1:DB63"/>
  <sheetViews>
    <sheetView zoomScale="116" zoomScaleNormal="77" workbookViewId="0">
      <selection activeCell="C2" sqref="C2"/>
    </sheetView>
  </sheetViews>
  <sheetFormatPr baseColWidth="10" defaultColWidth="10.6640625" defaultRowHeight="15"/>
  <cols>
    <col min="1" max="1" width="37.6640625" bestFit="1" customWidth="1"/>
    <col min="2" max="2" width="12.5" bestFit="1" customWidth="1"/>
    <col min="3" max="3" width="11.5" bestFit="1" customWidth="1"/>
  </cols>
  <sheetData>
    <row r="1" spans="1:106" ht="128">
      <c r="A1" t="s">
        <v>0</v>
      </c>
      <c r="B1" t="s">
        <v>1</v>
      </c>
      <c r="C1" t="s">
        <v>2</v>
      </c>
      <c r="D1" s="61" t="s">
        <v>3</v>
      </c>
      <c r="E1" s="61" t="s">
        <v>4</v>
      </c>
      <c r="F1" s="61" t="s">
        <v>5</v>
      </c>
      <c r="G1" s="61" t="s">
        <v>6</v>
      </c>
      <c r="H1" s="61" t="s">
        <v>7</v>
      </c>
      <c r="I1" s="61" t="s">
        <v>8</v>
      </c>
      <c r="J1" s="61" t="s">
        <v>9</v>
      </c>
      <c r="K1" s="61" t="s">
        <v>10</v>
      </c>
      <c r="L1" s="61" t="s">
        <v>11</v>
      </c>
      <c r="M1" s="61" t="s">
        <v>12</v>
      </c>
      <c r="N1" s="61" t="s">
        <v>13</v>
      </c>
      <c r="O1" s="61" t="s">
        <v>14</v>
      </c>
      <c r="P1" s="61" t="s">
        <v>15</v>
      </c>
      <c r="Q1" s="61" t="s">
        <v>16</v>
      </c>
      <c r="R1" s="61" t="s">
        <v>17</v>
      </c>
      <c r="S1" s="61" t="s">
        <v>18</v>
      </c>
      <c r="T1" s="61" t="s">
        <v>19</v>
      </c>
      <c r="U1" s="61" t="s">
        <v>20</v>
      </c>
      <c r="V1" s="61" t="s">
        <v>21</v>
      </c>
      <c r="W1" s="61" t="s">
        <v>22</v>
      </c>
      <c r="X1" s="61" t="s">
        <v>23</v>
      </c>
      <c r="Y1" s="61" t="s">
        <v>24</v>
      </c>
      <c r="Z1" s="61" t="s">
        <v>25</v>
      </c>
      <c r="AA1" s="61" t="s">
        <v>26</v>
      </c>
      <c r="AB1" s="61" t="s">
        <v>27</v>
      </c>
      <c r="AC1" s="61" t="s">
        <v>28</v>
      </c>
      <c r="AD1" s="61" t="s">
        <v>29</v>
      </c>
      <c r="AE1" s="61" t="s">
        <v>30</v>
      </c>
      <c r="AF1" s="61" t="s">
        <v>31</v>
      </c>
      <c r="AG1" s="61" t="s">
        <v>32</v>
      </c>
      <c r="AH1" s="61" t="s">
        <v>33</v>
      </c>
      <c r="AI1" s="61" t="s">
        <v>34</v>
      </c>
      <c r="AJ1" s="61" t="s">
        <v>35</v>
      </c>
      <c r="AK1" s="61" t="s">
        <v>36</v>
      </c>
      <c r="AL1" s="61" t="s">
        <v>37</v>
      </c>
      <c r="AM1" s="61" t="s">
        <v>38</v>
      </c>
      <c r="AN1" s="61" t="s">
        <v>39</v>
      </c>
      <c r="AO1" s="61" t="s">
        <v>40</v>
      </c>
      <c r="AP1" s="61" t="s">
        <v>41</v>
      </c>
      <c r="AQ1" s="61" t="s">
        <v>42</v>
      </c>
      <c r="AR1" s="61" t="s">
        <v>43</v>
      </c>
      <c r="AS1" s="61" t="s">
        <v>44</v>
      </c>
      <c r="AT1" s="61" t="s">
        <v>45</v>
      </c>
      <c r="AU1" s="61" t="s">
        <v>46</v>
      </c>
      <c r="AV1" s="61" t="s">
        <v>47</v>
      </c>
      <c r="AW1" s="61" t="s">
        <v>48</v>
      </c>
      <c r="AX1" s="61" t="s">
        <v>49</v>
      </c>
      <c r="AY1" s="61" t="s">
        <v>50</v>
      </c>
      <c r="AZ1" s="61" t="s">
        <v>51</v>
      </c>
      <c r="BA1" s="61" t="s">
        <v>52</v>
      </c>
      <c r="BB1" s="61" t="s">
        <v>53</v>
      </c>
      <c r="BC1" s="61" t="s">
        <v>54</v>
      </c>
      <c r="BD1" s="61" t="s">
        <v>55</v>
      </c>
      <c r="BE1" s="61" t="s">
        <v>56</v>
      </c>
      <c r="BF1" s="61" t="s">
        <v>57</v>
      </c>
      <c r="BG1" s="61" t="s">
        <v>58</v>
      </c>
      <c r="BH1" s="61" t="s">
        <v>59</v>
      </c>
      <c r="BI1" s="61" t="s">
        <v>60</v>
      </c>
      <c r="BJ1" s="61" t="s">
        <v>61</v>
      </c>
      <c r="BK1" s="61" t="s">
        <v>62</v>
      </c>
      <c r="BL1" s="61" t="s">
        <v>63</v>
      </c>
      <c r="BM1" s="61" t="s">
        <v>64</v>
      </c>
      <c r="BN1" s="61" t="s">
        <v>65</v>
      </c>
      <c r="BO1" s="61" t="s">
        <v>66</v>
      </c>
      <c r="BP1" s="61" t="s">
        <v>67</v>
      </c>
      <c r="BQ1" s="61" t="s">
        <v>68</v>
      </c>
      <c r="BR1" s="61" t="s">
        <v>69</v>
      </c>
      <c r="BS1" s="61" t="s">
        <v>70</v>
      </c>
      <c r="BT1" s="61" t="s">
        <v>71</v>
      </c>
      <c r="BU1" s="61" t="s">
        <v>72</v>
      </c>
      <c r="BV1" s="61" t="s">
        <v>73</v>
      </c>
      <c r="BW1" s="61" t="s">
        <v>74</v>
      </c>
      <c r="BX1" s="61" t="s">
        <v>75</v>
      </c>
      <c r="BY1" s="61" t="s">
        <v>76</v>
      </c>
      <c r="BZ1" s="61" t="s">
        <v>77</v>
      </c>
      <c r="CA1" s="61" t="s">
        <v>78</v>
      </c>
      <c r="CB1" s="61" t="s">
        <v>79</v>
      </c>
      <c r="CC1" s="61" t="s">
        <v>80</v>
      </c>
      <c r="CD1" s="61" t="s">
        <v>81</v>
      </c>
      <c r="CE1" s="61" t="s">
        <v>82</v>
      </c>
      <c r="CF1" s="61" t="s">
        <v>83</v>
      </c>
      <c r="CG1" s="61" t="s">
        <v>84</v>
      </c>
      <c r="CH1" s="61" t="s">
        <v>85</v>
      </c>
      <c r="CI1" s="61" t="s">
        <v>86</v>
      </c>
      <c r="CJ1" s="61" t="s">
        <v>87</v>
      </c>
      <c r="CK1" s="61" t="s">
        <v>88</v>
      </c>
      <c r="CL1" s="61" t="s">
        <v>89</v>
      </c>
      <c r="CM1" s="61" t="s">
        <v>90</v>
      </c>
      <c r="CN1" s="61" t="s">
        <v>91</v>
      </c>
      <c r="CO1" s="61" t="s">
        <v>92</v>
      </c>
      <c r="CP1" s="61" t="s">
        <v>93</v>
      </c>
      <c r="CQ1" s="61" t="s">
        <v>94</v>
      </c>
      <c r="CR1" s="61" t="s">
        <v>95</v>
      </c>
      <c r="CS1" s="61" t="s">
        <v>96</v>
      </c>
      <c r="CT1" s="61" t="s">
        <v>97</v>
      </c>
      <c r="CU1" s="61" t="s">
        <v>98</v>
      </c>
      <c r="CV1" s="61" t="s">
        <v>99</v>
      </c>
      <c r="CW1" s="61" t="s">
        <v>100</v>
      </c>
      <c r="CX1" s="61" t="s">
        <v>101</v>
      </c>
      <c r="CY1" s="61" t="s">
        <v>102</v>
      </c>
      <c r="CZ1" s="61" t="s">
        <v>103</v>
      </c>
      <c r="DA1" s="61" t="s">
        <v>104</v>
      </c>
      <c r="DB1" s="61" t="s">
        <v>105</v>
      </c>
    </row>
    <row r="2" spans="1:106">
      <c r="A2" t="s">
        <v>106</v>
      </c>
      <c r="B2" t="s">
        <v>107</v>
      </c>
      <c r="C2" s="4">
        <f>+SUM(D2:DB2)</f>
        <v>132.36946945041095</v>
      </c>
      <c r="D2" s="4">
        <v>30.458244290992599</v>
      </c>
      <c r="E2" s="4">
        <v>11.016640412532</v>
      </c>
      <c r="F2" s="4">
        <v>1.7584279374471601</v>
      </c>
      <c r="G2" s="4">
        <v>3.3712359064264501E-2</v>
      </c>
      <c r="H2" s="4">
        <v>3.3231153379557699E-3</v>
      </c>
      <c r="I2" s="4">
        <v>9.3685724412443494E-2</v>
      </c>
      <c r="J2" s="4">
        <v>8.8638794627555001E-2</v>
      </c>
      <c r="K2" s="4">
        <v>7.3428907694174796</v>
      </c>
      <c r="L2" s="4">
        <v>1.6365142539295601</v>
      </c>
      <c r="M2" s="4">
        <v>0.45577705989971401</v>
      </c>
      <c r="N2" s="4">
        <v>16.001200982484999</v>
      </c>
      <c r="O2" s="4">
        <v>6.9045211405912904E-5</v>
      </c>
      <c r="P2" s="4">
        <v>4.0208221043957701E-2</v>
      </c>
      <c r="Q2" s="4">
        <v>9.4336673429226303E-2</v>
      </c>
      <c r="R2" s="4">
        <v>0.310636485374649</v>
      </c>
      <c r="S2" s="4">
        <v>0.139885795121026</v>
      </c>
      <c r="T2" s="4">
        <v>2.43455085739479</v>
      </c>
      <c r="U2" s="4">
        <v>3.12172425303247E-2</v>
      </c>
      <c r="V2" s="4">
        <v>0.18703248892063901</v>
      </c>
      <c r="W2" s="4">
        <v>2.8009282800689099E-4</v>
      </c>
      <c r="X2" s="4">
        <v>6.4903778210956896E-5</v>
      </c>
      <c r="Y2" s="4">
        <v>2.1154621975100199E-3</v>
      </c>
      <c r="Z2" s="4">
        <v>3.8614325545702102E-4</v>
      </c>
      <c r="AA2" s="4">
        <v>6.2308663572432707E-5</v>
      </c>
      <c r="AB2" s="4">
        <v>0.82266560418249601</v>
      </c>
      <c r="AC2" s="4">
        <v>0.12207293544972</v>
      </c>
      <c r="AD2" s="4">
        <v>1.08216322160845</v>
      </c>
      <c r="AE2" s="4">
        <v>2.53745586497977E-2</v>
      </c>
      <c r="AF2" s="4">
        <v>0.944603966995467</v>
      </c>
      <c r="AG2" s="4">
        <v>1.47632113523246E-2</v>
      </c>
      <c r="AH2" s="4">
        <v>8.6103944355152805E-4</v>
      </c>
      <c r="AI2" s="4">
        <v>4.0564409672639301E-3</v>
      </c>
      <c r="AJ2" s="4">
        <v>2.4345426235879802E-2</v>
      </c>
      <c r="AK2" s="4">
        <v>7.69881922803268E-2</v>
      </c>
      <c r="AL2" s="4">
        <v>0.40306976938435402</v>
      </c>
      <c r="AM2" s="4">
        <v>8.9194983000744196E-4</v>
      </c>
      <c r="AN2" s="4">
        <v>1.7219551656441701E-3</v>
      </c>
      <c r="AO2" s="4">
        <v>5.3683690645194302E-3</v>
      </c>
      <c r="AP2" s="4">
        <v>5.0357975445295899E-7</v>
      </c>
      <c r="AQ2" s="4">
        <v>2.3847760581362302E-6</v>
      </c>
      <c r="AR2" s="4">
        <v>1.5251651579468401E-6</v>
      </c>
      <c r="AS2" s="4">
        <v>2.8795650076146899E-4</v>
      </c>
      <c r="AT2" s="4">
        <v>3.7851109535098203E-5</v>
      </c>
      <c r="AU2" s="4">
        <v>7.4604788018048096E-2</v>
      </c>
      <c r="AV2" s="4">
        <v>0.216095645863181</v>
      </c>
      <c r="AW2" s="4">
        <v>1.4463412729251401E-2</v>
      </c>
      <c r="AX2" s="4">
        <v>2.0466430746108901E-2</v>
      </c>
      <c r="AY2" s="4">
        <v>0.47471047441735498</v>
      </c>
      <c r="AZ2" s="4">
        <v>1.2123377868519299E-2</v>
      </c>
      <c r="BA2" s="4">
        <v>1.15075352343188E-5</v>
      </c>
      <c r="BB2" s="4">
        <v>1.5793610455312699E-5</v>
      </c>
      <c r="BC2" s="4">
        <v>1.25329358992564E-6</v>
      </c>
      <c r="BD2" s="4">
        <v>2.4791734793293502E-4</v>
      </c>
      <c r="BE2" s="4">
        <v>0.38570960644308699</v>
      </c>
      <c r="BF2" s="4">
        <v>2.1413993550083499E-2</v>
      </c>
      <c r="BG2" s="4">
        <v>0.15216080300016899</v>
      </c>
      <c r="BH2" s="4">
        <v>2.84255982584845E-5</v>
      </c>
      <c r="BI2" s="4">
        <v>1.5721746777944199E-4</v>
      </c>
      <c r="BJ2" s="4">
        <v>4.3945143367803897E-2</v>
      </c>
      <c r="BK2" s="4">
        <v>9.9642746436500396</v>
      </c>
      <c r="BL2" s="4">
        <v>3.6676145482622399E-3</v>
      </c>
      <c r="BM2" s="4">
        <v>2.52628399053775E-5</v>
      </c>
      <c r="BN2" s="4">
        <v>0.330972658453766</v>
      </c>
      <c r="BO2" s="4">
        <v>0.33989031922875401</v>
      </c>
      <c r="BP2" s="4">
        <v>5.0053006841218996E-3</v>
      </c>
      <c r="BQ2" s="4">
        <v>9.8484369985518701E-6</v>
      </c>
      <c r="BR2" s="4">
        <v>2.77185672986548E-5</v>
      </c>
      <c r="BS2" s="4">
        <v>4.0679330768171297E-5</v>
      </c>
      <c r="BT2" s="4">
        <v>2.4292226005208001E-5</v>
      </c>
      <c r="BU2" s="4">
        <v>6.2824379799902401E-3</v>
      </c>
      <c r="BV2" s="4">
        <v>3.50074102298887E-6</v>
      </c>
      <c r="BW2" s="4">
        <v>3.5042244004527101E-5</v>
      </c>
      <c r="BX2" s="4">
        <v>2.7490527688795102E-2</v>
      </c>
      <c r="BY2" s="4">
        <v>1.1735712769472699</v>
      </c>
      <c r="BZ2" s="4">
        <v>0.151159445318817</v>
      </c>
      <c r="CA2" s="4">
        <v>0.63459398419436397</v>
      </c>
      <c r="CB2" s="4">
        <v>1.18877835270743</v>
      </c>
      <c r="CC2" s="4">
        <v>5.9122746147339401E-2</v>
      </c>
      <c r="CD2" s="4">
        <v>0.41234474757862899</v>
      </c>
      <c r="CE2" s="4">
        <v>0.23920950717865</v>
      </c>
      <c r="CF2" s="4">
        <v>3.2969578506635899E-2</v>
      </c>
      <c r="CG2" s="4">
        <v>0.12180648068981299</v>
      </c>
      <c r="CH2" s="4">
        <v>0.213621871473196</v>
      </c>
      <c r="CI2" s="4">
        <v>5.1951956288041705E-4</v>
      </c>
      <c r="CJ2" s="4">
        <v>0.88966151205317701</v>
      </c>
      <c r="CK2" s="4">
        <v>0.248422191940743</v>
      </c>
      <c r="CL2" s="4">
        <v>6.8543710750835193E-2</v>
      </c>
      <c r="CM2" s="4">
        <v>0.15212973682561201</v>
      </c>
      <c r="CN2" s="4">
        <v>0.91953771094324599</v>
      </c>
      <c r="CO2" s="4">
        <v>7.5171959500748897E-2</v>
      </c>
      <c r="CP2" s="4">
        <v>0.111810175866654</v>
      </c>
      <c r="CQ2" s="4">
        <v>4.9900808807111299E-2</v>
      </c>
      <c r="CR2" s="4">
        <v>8.7401459378176703E-3</v>
      </c>
      <c r="CS2" s="4">
        <v>0.10216950234005499</v>
      </c>
      <c r="CT2" s="4">
        <v>4.97941473329747E-2</v>
      </c>
      <c r="CU2" s="4">
        <v>1.7323093127056301E-3</v>
      </c>
      <c r="CV2" s="4">
        <v>0.53916947352214795</v>
      </c>
      <c r="CW2" s="4">
        <v>22.199101625587101</v>
      </c>
      <c r="CX2" s="4">
        <v>0.165741065808165</v>
      </c>
      <c r="CY2" s="4">
        <v>12.635464917928999</v>
      </c>
      <c r="CZ2" s="4">
        <v>5.3390736437226201E-2</v>
      </c>
      <c r="DA2" s="4">
        <v>3.4003342810789497E-2</v>
      </c>
      <c r="DB2" s="4">
        <v>2.08420294728759</v>
      </c>
    </row>
    <row r="3" spans="1:106">
      <c r="A3" t="s">
        <v>108</v>
      </c>
      <c r="B3" t="s">
        <v>109</v>
      </c>
      <c r="C3" s="4">
        <f t="shared" ref="C3:C19" si="0">+SUM(D3:DB3)</f>
        <v>3.3904356036570758E-4</v>
      </c>
      <c r="D3" s="4">
        <v>0</v>
      </c>
      <c r="E3" s="4">
        <v>2.9423173730940499E-4</v>
      </c>
      <c r="F3" s="4">
        <v>1.2367419527051999E-6</v>
      </c>
      <c r="G3" s="4">
        <v>1.1861731680796201E-8</v>
      </c>
      <c r="H3" s="4">
        <v>8.8627209003384393E-9</v>
      </c>
      <c r="I3" s="4">
        <v>4.7445559858308903E-8</v>
      </c>
      <c r="J3" s="4">
        <v>1.8607133840711499E-8</v>
      </c>
      <c r="K3" s="4">
        <v>3.3366211699535998E-6</v>
      </c>
      <c r="L3" s="4">
        <v>4.3129920448196702E-7</v>
      </c>
      <c r="M3" s="4">
        <v>1.3566486781716401E-7</v>
      </c>
      <c r="N3" s="4">
        <v>8.8543745931359597E-6</v>
      </c>
      <c r="O3" s="4">
        <v>1.3780262028509201E-11</v>
      </c>
      <c r="P3" s="4">
        <v>8.3706557941635199E-9</v>
      </c>
      <c r="Q3" s="4">
        <v>3.8915775568014299E-8</v>
      </c>
      <c r="R3" s="4">
        <v>4.6881753361929403E-8</v>
      </c>
      <c r="S3" s="4">
        <v>2.82256260237088E-8</v>
      </c>
      <c r="T3" s="4">
        <v>4.9123445291262399E-7</v>
      </c>
      <c r="U3" s="4">
        <v>8.0504771886838392E-9</v>
      </c>
      <c r="V3" s="4">
        <v>6.2986371268300904E-9</v>
      </c>
      <c r="W3" s="4">
        <v>7.2231905825538905E-11</v>
      </c>
      <c r="X3" s="4">
        <v>7.9265225364908095E-11</v>
      </c>
      <c r="Y3" s="4">
        <v>2.6250683474134798E-10</v>
      </c>
      <c r="Z3" s="4">
        <v>2.08941527770861E-10</v>
      </c>
      <c r="AA3" s="4">
        <v>1.0899979718168401E-11</v>
      </c>
      <c r="AB3" s="4">
        <v>9.0310128012013303E-8</v>
      </c>
      <c r="AC3" s="4">
        <v>4.4676346561098502E-7</v>
      </c>
      <c r="AD3" s="4">
        <v>4.0643665423311496E-6</v>
      </c>
      <c r="AE3" s="4">
        <v>5.5044576523568703E-9</v>
      </c>
      <c r="AF3" s="4">
        <v>3.3625211698500402E-8</v>
      </c>
      <c r="AG3" s="4">
        <v>4.0433105407945699E-9</v>
      </c>
      <c r="AH3" s="4">
        <v>1.5569543677604699E-10</v>
      </c>
      <c r="AI3" s="4">
        <v>1.0175295063563E-9</v>
      </c>
      <c r="AJ3" s="4">
        <v>5.7453047203340903E-9</v>
      </c>
      <c r="AK3" s="4">
        <v>2.48105923422429E-8</v>
      </c>
      <c r="AL3" s="4">
        <v>7.3434960220785897E-8</v>
      </c>
      <c r="AM3" s="4">
        <v>5.1156918351493195E-10</v>
      </c>
      <c r="AN3" s="4">
        <v>1.2291356829756201E-9</v>
      </c>
      <c r="AO3" s="4">
        <v>4.1431691635197299E-9</v>
      </c>
      <c r="AP3" s="4">
        <v>2.5452839703633401E-13</v>
      </c>
      <c r="AQ3" s="4">
        <v>3.5859423819156799E-13</v>
      </c>
      <c r="AR3" s="4">
        <v>3.92735657266844E-13</v>
      </c>
      <c r="AS3" s="4">
        <v>1.3084788901778899E-10</v>
      </c>
      <c r="AT3" s="4">
        <v>1.4216042470553201E-10</v>
      </c>
      <c r="AU3" s="4">
        <v>2.2131311443259701E-8</v>
      </c>
      <c r="AV3" s="4">
        <v>1.13475310627223E-7</v>
      </c>
      <c r="AW3" s="4">
        <v>2.4399694294962999E-9</v>
      </c>
      <c r="AX3" s="4">
        <v>4.3289778019982696E-9</v>
      </c>
      <c r="AY3" s="4">
        <v>5.5760869220759596E-7</v>
      </c>
      <c r="AZ3" s="4">
        <v>1.07096277731407E-7</v>
      </c>
      <c r="BA3" s="4">
        <v>2.2967103380848801E-12</v>
      </c>
      <c r="BB3" s="4">
        <v>3.3498887611831201E-12</v>
      </c>
      <c r="BC3" s="4">
        <v>4.2880208044135602E-13</v>
      </c>
      <c r="BD3" s="4">
        <v>5.8900568839623299E-11</v>
      </c>
      <c r="BE3" s="4">
        <v>1.1226242933942199E-7</v>
      </c>
      <c r="BF3" s="4">
        <v>5.5223604847900003E-9</v>
      </c>
      <c r="BG3" s="4">
        <v>5.0060266464504297E-8</v>
      </c>
      <c r="BH3" s="4">
        <v>6.0124691694420402E-12</v>
      </c>
      <c r="BI3" s="4">
        <v>3.9337340940419699E-11</v>
      </c>
      <c r="BJ3" s="4">
        <v>7.5907685369030804E-9</v>
      </c>
      <c r="BK3" s="4">
        <v>3.1513382272808101E-6</v>
      </c>
      <c r="BL3" s="4">
        <v>1.15358420589589E-9</v>
      </c>
      <c r="BM3" s="4">
        <v>4.3637215767295398E-12</v>
      </c>
      <c r="BN3" s="4">
        <v>1.0410167872099401E-7</v>
      </c>
      <c r="BO3" s="4">
        <v>9.3288264798897904E-8</v>
      </c>
      <c r="BP3" s="4">
        <v>1.3486859710934499E-9</v>
      </c>
      <c r="BQ3" s="4">
        <v>2.19321644201148E-12</v>
      </c>
      <c r="BR3" s="4">
        <v>5.57401934726403E-12</v>
      </c>
      <c r="BS3" s="4">
        <v>8.5993556769056708E-12</v>
      </c>
      <c r="BT3" s="4">
        <v>1.41729665491972E-11</v>
      </c>
      <c r="BU3" s="4">
        <v>1.5660933973952899E-9</v>
      </c>
      <c r="BV3" s="4">
        <v>1.2544680724491201E-12</v>
      </c>
      <c r="BW3" s="4">
        <v>5.0789717383552102E-12</v>
      </c>
      <c r="BX3" s="4">
        <v>2.96989743315852E-8</v>
      </c>
      <c r="BY3" s="4">
        <v>5.2536761180076802E-7</v>
      </c>
      <c r="BZ3" s="4">
        <v>6.7668899493562194E-8</v>
      </c>
      <c r="CA3" s="4">
        <v>2.8408596264094402E-7</v>
      </c>
      <c r="CB3" s="4">
        <v>5.3217529807558502E-7</v>
      </c>
      <c r="CC3" s="4">
        <v>2.6467225772028299E-8</v>
      </c>
      <c r="CD3" s="4">
        <v>1.84592601684568E-7</v>
      </c>
      <c r="CE3" s="4">
        <v>1.07085892416685E-7</v>
      </c>
      <c r="CF3" s="4">
        <v>1.4759349570284E-8</v>
      </c>
      <c r="CG3" s="4">
        <v>5.4528583920632997E-8</v>
      </c>
      <c r="CH3" s="4">
        <v>9.5631185466825904E-8</v>
      </c>
      <c r="CI3" s="4">
        <v>2.3386140012781201E-10</v>
      </c>
      <c r="CJ3" s="4">
        <v>3.9827094704827302E-7</v>
      </c>
      <c r="CK3" s="4">
        <v>1.11210095425747E-7</v>
      </c>
      <c r="CL3" s="4">
        <v>3.0684668522904898E-8</v>
      </c>
      <c r="CM3" s="4">
        <v>6.8103265723964294E-8</v>
      </c>
      <c r="CN3" s="4">
        <v>4.1164549665499901E-7</v>
      </c>
      <c r="CO3" s="4">
        <v>3.36519081653253E-8</v>
      </c>
      <c r="CP3" s="4">
        <v>5.0053581085324297E-8</v>
      </c>
      <c r="CQ3" s="4">
        <v>2.23388807010628E-8</v>
      </c>
      <c r="CR3" s="4">
        <v>3.9126635836604602E-9</v>
      </c>
      <c r="CS3" s="4">
        <v>4.5737782184728402E-8</v>
      </c>
      <c r="CT3" s="4">
        <v>2.22911320171619E-8</v>
      </c>
      <c r="CU3" s="4">
        <v>7.7979793307039705E-10</v>
      </c>
      <c r="CV3" s="4">
        <v>1.1996318960082101E-7</v>
      </c>
      <c r="CW3" s="4">
        <v>1.47743896126538E-5</v>
      </c>
      <c r="CX3" s="4">
        <v>3.8571098003321798E-8</v>
      </c>
      <c r="CY3" s="4">
        <v>2.33524196132923E-6</v>
      </c>
      <c r="CZ3" s="4">
        <v>1.51221248381323E-8</v>
      </c>
      <c r="DA3" s="4">
        <v>1.34812917914715E-7</v>
      </c>
      <c r="DB3" s="4">
        <v>4.7124300104174698E-7</v>
      </c>
    </row>
    <row r="4" spans="1:106">
      <c r="A4" t="s">
        <v>110</v>
      </c>
      <c r="B4" t="s">
        <v>111</v>
      </c>
      <c r="C4" s="4">
        <f t="shared" si="0"/>
        <v>15.045931593143546</v>
      </c>
      <c r="D4" s="4">
        <v>0</v>
      </c>
      <c r="E4" s="4">
        <v>8.0686964178461704E-2</v>
      </c>
      <c r="F4" s="4">
        <v>0.32081994843018002</v>
      </c>
      <c r="G4" s="4">
        <v>3.7349865016778898E-3</v>
      </c>
      <c r="H4" s="4">
        <v>1.35695315966283E-4</v>
      </c>
      <c r="I4" s="4">
        <v>1.8153510791995099E-2</v>
      </c>
      <c r="J4" s="4">
        <v>5.13203640771508E-3</v>
      </c>
      <c r="K4" s="4">
        <v>0.71513351757235399</v>
      </c>
      <c r="L4" s="4">
        <v>6.1998492105752E-2</v>
      </c>
      <c r="M4" s="4">
        <v>2.0233955155412299E-2</v>
      </c>
      <c r="N4" s="4">
        <v>9.33386524179285</v>
      </c>
      <c r="O4" s="4">
        <v>2.18376069124786E-6</v>
      </c>
      <c r="P4" s="4">
        <v>1.73273183897802E-3</v>
      </c>
      <c r="Q4" s="4">
        <v>2.0707045652715899E-2</v>
      </c>
      <c r="R4" s="4">
        <v>8.5766303915732096E-3</v>
      </c>
      <c r="S4" s="4">
        <v>2.3051999142447198E-3</v>
      </c>
      <c r="T4" s="4">
        <v>4.0119344661374401E-2</v>
      </c>
      <c r="U4" s="4">
        <v>4.0839364276652501E-4</v>
      </c>
      <c r="V4" s="4">
        <v>1.7067220385974099E-3</v>
      </c>
      <c r="W4" s="4">
        <v>3.6642611925571101E-6</v>
      </c>
      <c r="X4" s="4">
        <v>3.1881276536578103E-5</v>
      </c>
      <c r="Y4" s="4">
        <v>2.4894145686817701E-5</v>
      </c>
      <c r="Z4" s="4">
        <v>1.1623682930158E-5</v>
      </c>
      <c r="AA4" s="4">
        <v>2.3224646684713598E-6</v>
      </c>
      <c r="AB4" s="4">
        <v>1.7912764571953298E-2</v>
      </c>
      <c r="AC4" s="4">
        <v>5.7136363979734702E-4</v>
      </c>
      <c r="AD4" s="4">
        <v>5.0091975312622702E-2</v>
      </c>
      <c r="AE4" s="4">
        <v>1.0787755935559801E-3</v>
      </c>
      <c r="AF4" s="4">
        <v>8.2237722226306108E-3</v>
      </c>
      <c r="AG4" s="4">
        <v>1.18297575148948E-3</v>
      </c>
      <c r="AH4" s="4">
        <v>3.5609315782521298E-5</v>
      </c>
      <c r="AI4" s="4">
        <v>7.2607762328148095E-5</v>
      </c>
      <c r="AJ4" s="4">
        <v>1.1584581292295899E-3</v>
      </c>
      <c r="AK4" s="4">
        <v>4.3973072334481198E-3</v>
      </c>
      <c r="AL4" s="4">
        <v>3.3227679048109103E-2</v>
      </c>
      <c r="AM4" s="4">
        <v>1.5783657333518601E-4</v>
      </c>
      <c r="AN4" s="4">
        <v>1.26233097313156E-4</v>
      </c>
      <c r="AO4" s="4">
        <v>3.9474114122824502E-4</v>
      </c>
      <c r="AP4" s="4">
        <v>1.07505717935376E-7</v>
      </c>
      <c r="AQ4" s="4">
        <v>9.8381578977899106E-8</v>
      </c>
      <c r="AR4" s="4">
        <v>1.3921150075671999E-7</v>
      </c>
      <c r="AS4" s="4">
        <v>2.8044451669504099E-5</v>
      </c>
      <c r="AT4" s="4">
        <v>1.75208028375735E-6</v>
      </c>
      <c r="AU4" s="4">
        <v>9.8939584223872706E-3</v>
      </c>
      <c r="AV4" s="4">
        <v>5.4550777484510697E-2</v>
      </c>
      <c r="AW4" s="4">
        <v>4.9976765578807199E-4</v>
      </c>
      <c r="AX4" s="4">
        <v>9.4411928241516405E-4</v>
      </c>
      <c r="AY4" s="4">
        <v>2.7593780816416801E-2</v>
      </c>
      <c r="AZ4" s="4">
        <v>2.3308789179922701E-4</v>
      </c>
      <c r="BA4" s="4">
        <v>3.6396011520797701E-7</v>
      </c>
      <c r="BB4" s="4">
        <v>8.8199725395626301E-7</v>
      </c>
      <c r="BC4" s="4">
        <v>9.2754363569603695E-8</v>
      </c>
      <c r="BD4" s="4">
        <v>2.04813577580852E-5</v>
      </c>
      <c r="BE4" s="4">
        <v>3.0353991993014501E-2</v>
      </c>
      <c r="BF4" s="4">
        <v>2.8014450102702702E-4</v>
      </c>
      <c r="BG4" s="4">
        <v>1.10614437441078E-2</v>
      </c>
      <c r="BH4" s="4">
        <v>1.31127678113217E-6</v>
      </c>
      <c r="BI4" s="4">
        <v>1.3558276636362701E-6</v>
      </c>
      <c r="BJ4" s="4">
        <v>4.95745649831047E-3</v>
      </c>
      <c r="BK4" s="4">
        <v>1.2926425422815699</v>
      </c>
      <c r="BL4" s="4">
        <v>4.6092418011054202E-4</v>
      </c>
      <c r="BM4" s="4">
        <v>2.84990377222085E-6</v>
      </c>
      <c r="BN4" s="4">
        <v>4.15946930162251E-2</v>
      </c>
      <c r="BO4" s="4">
        <v>2.0839622594943E-2</v>
      </c>
      <c r="BP4" s="4">
        <v>5.2947243854952397E-4</v>
      </c>
      <c r="BQ4" s="4">
        <v>2.41274008931627E-7</v>
      </c>
      <c r="BR4" s="4">
        <v>1.4609982332585E-6</v>
      </c>
      <c r="BS4" s="4">
        <v>1.8347102866694199E-6</v>
      </c>
      <c r="BT4" s="4">
        <v>2.0211294497667101E-6</v>
      </c>
      <c r="BU4" s="4">
        <v>4.9029775637805697E-4</v>
      </c>
      <c r="BV4" s="4">
        <v>2.0280267736099299E-7</v>
      </c>
      <c r="BW4" s="4">
        <v>5.5912614607749796E-7</v>
      </c>
      <c r="BX4" s="4">
        <v>1.2558331475144501E-2</v>
      </c>
      <c r="BY4" s="4">
        <v>1.8629416229043402E-2</v>
      </c>
      <c r="BZ4" s="4">
        <v>2.3995238117284698E-3</v>
      </c>
      <c r="CA4" s="4">
        <v>1.0073623733153901E-2</v>
      </c>
      <c r="CB4" s="4">
        <v>1.8870815238653998E-2</v>
      </c>
      <c r="CC4" s="4">
        <v>9.3852181645746099E-4</v>
      </c>
      <c r="CD4" s="4">
        <v>6.5456117437401101E-3</v>
      </c>
      <c r="CE4" s="4">
        <v>3.7972414311019599E-3</v>
      </c>
      <c r="CF4" s="4">
        <v>5.2336318463240398E-4</v>
      </c>
      <c r="CG4" s="4">
        <v>1.93357120503846E-3</v>
      </c>
      <c r="CH4" s="4">
        <v>3.39106012346634E-3</v>
      </c>
      <c r="CI4" s="4">
        <v>9.8202855161874401E-6</v>
      </c>
      <c r="CJ4" s="4">
        <v>1.4122597354385801E-2</v>
      </c>
      <c r="CK4" s="4">
        <v>3.9434847333975499E-3</v>
      </c>
      <c r="CL4" s="4">
        <v>1.0880713788275799E-3</v>
      </c>
      <c r="CM4" s="4">
        <v>2.4149263396351099E-3</v>
      </c>
      <c r="CN4" s="4">
        <v>1.4596855846731101E-2</v>
      </c>
      <c r="CO4" s="4">
        <v>1.19328902283212E-3</v>
      </c>
      <c r="CP4" s="4">
        <v>1.77488862055373E-3</v>
      </c>
      <c r="CQ4" s="4">
        <v>7.9213163758724305E-4</v>
      </c>
      <c r="CR4" s="4">
        <v>1.38742162301152E-4</v>
      </c>
      <c r="CS4" s="4">
        <v>1.6218513714464501E-3</v>
      </c>
      <c r="CT4" s="4">
        <v>7.9043848009751304E-4</v>
      </c>
      <c r="CU4" s="4">
        <v>3.2745200120665E-5</v>
      </c>
      <c r="CV4" s="4">
        <v>1.4758814739109101E-2</v>
      </c>
      <c r="CW4" s="4">
        <v>2.48826879508001</v>
      </c>
      <c r="CX4" s="4">
        <v>3.4315205559523401E-3</v>
      </c>
      <c r="CY4" s="4">
        <v>7.6101600855230406E-2</v>
      </c>
      <c r="CZ4" s="4">
        <v>9.3799438521000099E-4</v>
      </c>
      <c r="DA4" s="4">
        <v>5.0296448482139199E-3</v>
      </c>
      <c r="DB4" s="4">
        <v>8.4073335570275701E-2</v>
      </c>
    </row>
    <row r="5" spans="1:106">
      <c r="A5" t="s">
        <v>112</v>
      </c>
      <c r="B5" t="s">
        <v>113</v>
      </c>
      <c r="C5" s="4">
        <f t="shared" si="0"/>
        <v>0.26908831337649536</v>
      </c>
      <c r="D5" s="4">
        <v>6.8094858960610502E-2</v>
      </c>
      <c r="E5" s="4">
        <v>2.1349977600294501E-2</v>
      </c>
      <c r="F5" s="4">
        <v>3.2260386998014499E-3</v>
      </c>
      <c r="G5" s="4">
        <v>1.02533685727993E-4</v>
      </c>
      <c r="H5" s="4">
        <v>7.1511145816756497E-6</v>
      </c>
      <c r="I5" s="4">
        <v>1.7449314026199601E-4</v>
      </c>
      <c r="J5" s="4">
        <v>1.7788869461532301E-4</v>
      </c>
      <c r="K5" s="4">
        <v>1.88400618637109E-2</v>
      </c>
      <c r="L5" s="4">
        <v>4.9841132910490703E-3</v>
      </c>
      <c r="M5" s="4">
        <v>1.37747734367161E-3</v>
      </c>
      <c r="N5" s="4">
        <v>2.9191296606439099E-2</v>
      </c>
      <c r="O5" s="4">
        <v>1.3588861093284201E-7</v>
      </c>
      <c r="P5" s="4">
        <v>8.8148275104932999E-5</v>
      </c>
      <c r="Q5" s="4">
        <v>3.0327775865946101E-4</v>
      </c>
      <c r="R5" s="4">
        <v>6.9327299893340202E-4</v>
      </c>
      <c r="S5" s="4">
        <v>4.9482682240403102E-4</v>
      </c>
      <c r="T5" s="4">
        <v>8.6118898899162997E-3</v>
      </c>
      <c r="U5" s="4">
        <v>1.3195973470307099E-4</v>
      </c>
      <c r="V5" s="4">
        <v>1.2717154199295199E-4</v>
      </c>
      <c r="W5" s="4">
        <v>1.1839923157888699E-6</v>
      </c>
      <c r="X5" s="4">
        <v>1.1618620253041701E-7</v>
      </c>
      <c r="Y5" s="4">
        <v>5.7469762879115797E-6</v>
      </c>
      <c r="Z5" s="4">
        <v>1.8442714729970901E-6</v>
      </c>
      <c r="AA5" s="4">
        <v>1.42563086409811E-7</v>
      </c>
      <c r="AB5" s="4">
        <v>7.5747162294651405E-4</v>
      </c>
      <c r="AC5" s="4">
        <v>1.58257052644067E-4</v>
      </c>
      <c r="AD5" s="4">
        <v>2.2371793540174401E-3</v>
      </c>
      <c r="AE5" s="4">
        <v>4.8071488574877401E-5</v>
      </c>
      <c r="AF5" s="4">
        <v>6.5729791149952597E-4</v>
      </c>
      <c r="AG5" s="4">
        <v>3.7110883535212497E-5</v>
      </c>
      <c r="AH5" s="4">
        <v>1.75146002950631E-6</v>
      </c>
      <c r="AI5" s="4">
        <v>1.32793888746766E-5</v>
      </c>
      <c r="AJ5" s="4">
        <v>7.0310087160700799E-5</v>
      </c>
      <c r="AK5" s="4">
        <v>2.1615838321874901E-4</v>
      </c>
      <c r="AL5" s="4">
        <v>4.8161955598807602E-4</v>
      </c>
      <c r="AM5" s="4">
        <v>4.94127074485359E-6</v>
      </c>
      <c r="AN5" s="4">
        <v>1.1781950864354E-5</v>
      </c>
      <c r="AO5" s="4">
        <v>5.2064915685713399E-5</v>
      </c>
      <c r="AP5" s="4">
        <v>1.1401372739330201E-9</v>
      </c>
      <c r="AQ5" s="4">
        <v>3.9625318653913002E-9</v>
      </c>
      <c r="AR5" s="4">
        <v>3.3324345438450198E-9</v>
      </c>
      <c r="AS5" s="4">
        <v>7.3882595543964096E-7</v>
      </c>
      <c r="AT5" s="4">
        <v>7.8250414621106796E-8</v>
      </c>
      <c r="AU5" s="4">
        <v>1.3524187128991099E-4</v>
      </c>
      <c r="AV5" s="4">
        <v>4.2925972291561098E-4</v>
      </c>
      <c r="AW5" s="4">
        <v>2.4141796260115699E-5</v>
      </c>
      <c r="AX5" s="4">
        <v>3.7316232897232302E-5</v>
      </c>
      <c r="AY5" s="4">
        <v>9.7897915032967302E-4</v>
      </c>
      <c r="AZ5" s="4">
        <v>3.1827124046391399E-4</v>
      </c>
      <c r="BA5" s="4">
        <v>2.2648101822140301E-8</v>
      </c>
      <c r="BB5" s="4">
        <v>3.3978811600109097E-8</v>
      </c>
      <c r="BC5" s="4">
        <v>3.8761738080620102E-9</v>
      </c>
      <c r="BD5" s="4">
        <v>5.8143061852463797E-7</v>
      </c>
      <c r="BE5" s="4">
        <v>8.7644509354928095E-4</v>
      </c>
      <c r="BF5" s="4">
        <v>9.0520003650459594E-5</v>
      </c>
      <c r="BG5" s="4">
        <v>4.2902555686931702E-4</v>
      </c>
      <c r="BH5" s="4">
        <v>5.1828101246156002E-8</v>
      </c>
      <c r="BI5" s="4">
        <v>3.73707898454154E-7</v>
      </c>
      <c r="BJ5" s="4">
        <v>4.1415799514652599E-5</v>
      </c>
      <c r="BK5" s="4">
        <v>2.31282916223913E-2</v>
      </c>
      <c r="BL5" s="4">
        <v>8.3525683853159292E-6</v>
      </c>
      <c r="BM5" s="4">
        <v>2.3808790517188799E-8</v>
      </c>
      <c r="BN5" s="4">
        <v>7.53751989754416E-4</v>
      </c>
      <c r="BO5" s="4">
        <v>8.0769358745977403E-4</v>
      </c>
      <c r="BP5" s="4">
        <v>1.1161487600817601E-5</v>
      </c>
      <c r="BQ5" s="4">
        <v>2.0858045492500099E-8</v>
      </c>
      <c r="BR5" s="4">
        <v>5.5500575377011402E-8</v>
      </c>
      <c r="BS5" s="4">
        <v>8.5990148572671099E-8</v>
      </c>
      <c r="BT5" s="4">
        <v>5.8951197104126802E-8</v>
      </c>
      <c r="BU5" s="4">
        <v>2.8351391808613501E-5</v>
      </c>
      <c r="BV5" s="4">
        <v>1.7962555889515799E-8</v>
      </c>
      <c r="BW5" s="4">
        <v>1.3609334417224601E-7</v>
      </c>
      <c r="BX5" s="4">
        <v>5.1632255567568698E-5</v>
      </c>
      <c r="BY5" s="4">
        <v>1.83216119253048E-3</v>
      </c>
      <c r="BZ5" s="4">
        <v>2.3598777086465201E-4</v>
      </c>
      <c r="CA5" s="4">
        <v>9.907182407178671E-4</v>
      </c>
      <c r="CB5" s="4">
        <v>1.8559022422706499E-3</v>
      </c>
      <c r="CC5" s="4">
        <v>9.2301510112584195E-5</v>
      </c>
      <c r="CD5" s="4">
        <v>6.4374619530781902E-4</v>
      </c>
      <c r="CE5" s="4">
        <v>3.7345015556030498E-4</v>
      </c>
      <c r="CF5" s="4">
        <v>5.1471592276077401E-5</v>
      </c>
      <c r="CG5" s="4">
        <v>1.90162379825028E-4</v>
      </c>
      <c r="CH5" s="4">
        <v>3.3350313736973703E-4</v>
      </c>
      <c r="CI5" s="4">
        <v>7.5938549771925104E-7</v>
      </c>
      <c r="CJ5" s="4">
        <v>1.38892569108528E-3</v>
      </c>
      <c r="CK5" s="4">
        <v>3.87832855470986E-4</v>
      </c>
      <c r="CL5" s="4">
        <v>1.07009373266518E-4</v>
      </c>
      <c r="CM5" s="4">
        <v>2.37502574847261E-4</v>
      </c>
      <c r="CN5" s="4">
        <v>1.43556794730093E-3</v>
      </c>
      <c r="CO5" s="4">
        <v>1.1735729194225501E-4</v>
      </c>
      <c r="CP5" s="4">
        <v>1.7455630448434599E-4</v>
      </c>
      <c r="CQ5" s="4">
        <v>7.7904365221083294E-5</v>
      </c>
      <c r="CR5" s="4">
        <v>1.3644979660696E-5</v>
      </c>
      <c r="CS5" s="4">
        <v>1.5950543518287801E-4</v>
      </c>
      <c r="CT5" s="4">
        <v>7.7737846989519202E-5</v>
      </c>
      <c r="CU5" s="4">
        <v>2.5321290354093001E-6</v>
      </c>
      <c r="CV5" s="4">
        <v>1.4070580604059501E-3</v>
      </c>
      <c r="CW5" s="4">
        <v>3.51121790278014E-2</v>
      </c>
      <c r="CX5" s="4">
        <v>4.2868169110023502E-4</v>
      </c>
      <c r="CY5" s="4">
        <v>2.5497679933056398E-2</v>
      </c>
      <c r="CZ5" s="4">
        <v>3.9096484471606E-4</v>
      </c>
      <c r="DA5" s="4">
        <v>7.8945417651370706E-5</v>
      </c>
      <c r="DB5" s="4">
        <v>4.5075170621603896E-3</v>
      </c>
    </row>
    <row r="6" spans="1:106">
      <c r="A6" t="s">
        <v>114</v>
      </c>
      <c r="B6" t="s">
        <v>115</v>
      </c>
      <c r="C6" s="4">
        <f t="shared" si="0"/>
        <v>0.31202022892405024</v>
      </c>
      <c r="D6" s="4">
        <v>1.50232735985648E-2</v>
      </c>
      <c r="E6" s="4">
        <v>8.2761998752176706E-3</v>
      </c>
      <c r="F6" s="4">
        <v>3.1203634379289098E-3</v>
      </c>
      <c r="G6" s="4">
        <v>8.1123187054665097E-4</v>
      </c>
      <c r="H6" s="4">
        <v>6.2969854829011699E-6</v>
      </c>
      <c r="I6" s="4">
        <v>1.0088893060409501E-4</v>
      </c>
      <c r="J6" s="4">
        <v>1.18319045020536E-4</v>
      </c>
      <c r="K6" s="4">
        <v>1.39720638802139E-2</v>
      </c>
      <c r="L6" s="4">
        <v>4.2560010967487702E-3</v>
      </c>
      <c r="M6" s="4">
        <v>6.6121660800535598E-4</v>
      </c>
      <c r="N6" s="4">
        <v>2.2785232846707401E-2</v>
      </c>
      <c r="O6" s="4">
        <v>7.6227304889593894E-8</v>
      </c>
      <c r="P6" s="4">
        <v>4.8701851352436601E-5</v>
      </c>
      <c r="Q6" s="4">
        <v>1.8058513958674099E-4</v>
      </c>
      <c r="R6" s="4">
        <v>4.4272001242015401E-4</v>
      </c>
      <c r="S6" s="4">
        <v>3.17902618594138E-4</v>
      </c>
      <c r="T6" s="4">
        <v>5.5327282659172004E-3</v>
      </c>
      <c r="U6" s="4">
        <v>5.9572600138592703E-5</v>
      </c>
      <c r="V6" s="4">
        <v>4.0207094484309302E-5</v>
      </c>
      <c r="W6" s="4">
        <v>5.3450774930980196E-7</v>
      </c>
      <c r="X6" s="4">
        <v>8.8669683489490097E-8</v>
      </c>
      <c r="Y6" s="4">
        <v>1.9440390798184099E-6</v>
      </c>
      <c r="Z6" s="4">
        <v>8.2375917977819405E-7</v>
      </c>
      <c r="AA6" s="4">
        <v>5.0195251431412003E-8</v>
      </c>
      <c r="AB6" s="4">
        <v>2.5978044701027698E-4</v>
      </c>
      <c r="AC6" s="4">
        <v>6.3833233272883605E-5</v>
      </c>
      <c r="AD6" s="4">
        <v>2.26104434687068E-3</v>
      </c>
      <c r="AE6" s="4">
        <v>3.28209433049462E-5</v>
      </c>
      <c r="AF6" s="4">
        <v>2.0647345280119499E-4</v>
      </c>
      <c r="AG6" s="4">
        <v>2.9331395321363299E-5</v>
      </c>
      <c r="AH6" s="4">
        <v>8.2429594363130699E-7</v>
      </c>
      <c r="AI6" s="4">
        <v>1.28969875007974E-5</v>
      </c>
      <c r="AJ6" s="4">
        <v>5.8452781825077201E-5</v>
      </c>
      <c r="AK6" s="4">
        <v>1.44574110545109E-4</v>
      </c>
      <c r="AL6" s="4">
        <v>2.38496587157267E-4</v>
      </c>
      <c r="AM6" s="4">
        <v>2.0847429823428599E-6</v>
      </c>
      <c r="AN6" s="4">
        <v>1.8711778679319301E-5</v>
      </c>
      <c r="AO6" s="4">
        <v>1.8209909110371501E-5</v>
      </c>
      <c r="AP6" s="4">
        <v>3.6354865809031901E-9</v>
      </c>
      <c r="AQ6" s="4">
        <v>1.9058746194103502E-9</v>
      </c>
      <c r="AR6" s="4">
        <v>1.51262668352535E-9</v>
      </c>
      <c r="AS6" s="4">
        <v>5.4792407373387999E-7</v>
      </c>
      <c r="AT6" s="4">
        <v>7.9085146795057401E-8</v>
      </c>
      <c r="AU6" s="4">
        <v>3.1472094144893102E-4</v>
      </c>
      <c r="AV6" s="4">
        <v>2.7742828537857301E-4</v>
      </c>
      <c r="AW6" s="4">
        <v>1.12447616870402E-5</v>
      </c>
      <c r="AX6" s="4">
        <v>2.43294817786328E-5</v>
      </c>
      <c r="AY6" s="4">
        <v>8.1394755297160403E-4</v>
      </c>
      <c r="AZ6" s="4">
        <v>6.07402706404807E-5</v>
      </c>
      <c r="BA6" s="4">
        <v>1.27045508149323E-8</v>
      </c>
      <c r="BB6" s="4">
        <v>2.0521494268556201E-8</v>
      </c>
      <c r="BC6" s="4">
        <v>4.5865529478607998E-9</v>
      </c>
      <c r="BD6" s="4">
        <v>2.30285286858938E-7</v>
      </c>
      <c r="BE6" s="4">
        <v>6.98843349404178E-4</v>
      </c>
      <c r="BF6" s="4">
        <v>4.0864828912749597E-5</v>
      </c>
      <c r="BG6" s="4">
        <v>3.3002289405921497E-4</v>
      </c>
      <c r="BH6" s="4">
        <v>3.37909469147679E-8</v>
      </c>
      <c r="BI6" s="4">
        <v>1.8797377315850801E-7</v>
      </c>
      <c r="BJ6" s="4">
        <v>2.85951309030393E-5</v>
      </c>
      <c r="BK6" s="4">
        <v>1.9185852131471299E-2</v>
      </c>
      <c r="BL6" s="4">
        <v>7.1043160708711496E-6</v>
      </c>
      <c r="BM6" s="4">
        <v>1.6438544938416301E-8</v>
      </c>
      <c r="BN6" s="4">
        <v>6.4110727709544297E-4</v>
      </c>
      <c r="BO6" s="4">
        <v>4.4178031139826602E-4</v>
      </c>
      <c r="BP6" s="4">
        <v>1.4139219627217E-5</v>
      </c>
      <c r="BQ6" s="4">
        <v>9.3307592922095108E-9</v>
      </c>
      <c r="BR6" s="4">
        <v>3.25284781901663E-8</v>
      </c>
      <c r="BS6" s="4">
        <v>5.39675905398673E-8</v>
      </c>
      <c r="BT6" s="4">
        <v>3.86277032501625E-8</v>
      </c>
      <c r="BU6" s="4">
        <v>6.7784511777665299E-6</v>
      </c>
      <c r="BV6" s="4">
        <v>7.0811423097491603E-9</v>
      </c>
      <c r="BW6" s="4">
        <v>6.67450614930312E-8</v>
      </c>
      <c r="BX6" s="4">
        <v>3.9639635009939398E-5</v>
      </c>
      <c r="BY6" s="4">
        <v>7.9770599221942805E-4</v>
      </c>
      <c r="BZ6" s="4">
        <v>1.0274688694243099E-4</v>
      </c>
      <c r="CA6" s="4">
        <v>4.3134953433338898E-4</v>
      </c>
      <c r="CB6" s="4">
        <v>8.0804262510769296E-4</v>
      </c>
      <c r="CC6" s="4">
        <v>4.0187221521713801E-5</v>
      </c>
      <c r="CD6" s="4">
        <v>2.8028112349452202E-4</v>
      </c>
      <c r="CE6" s="4">
        <v>1.62596734446867E-4</v>
      </c>
      <c r="CF6" s="4">
        <v>2.2410253942227402E-5</v>
      </c>
      <c r="CG6" s="4">
        <v>8.2794936657085207E-5</v>
      </c>
      <c r="CH6" s="4">
        <v>1.4520417318542999E-4</v>
      </c>
      <c r="CI6" s="4">
        <v>3.1833332912562502E-7</v>
      </c>
      <c r="CJ6" s="4">
        <v>6.0472536534626395E-4</v>
      </c>
      <c r="CK6" s="4">
        <v>1.6885882860638601E-4</v>
      </c>
      <c r="CL6" s="4">
        <v>4.6590888741863299E-5</v>
      </c>
      <c r="CM6" s="4">
        <v>1.0340641854854199E-4</v>
      </c>
      <c r="CN6" s="4">
        <v>6.2503297115384503E-4</v>
      </c>
      <c r="CO6" s="4">
        <v>5.1096276569248602E-5</v>
      </c>
      <c r="CP6" s="4">
        <v>7.6000196180623603E-5</v>
      </c>
      <c r="CQ6" s="4">
        <v>3.3918838151504401E-5</v>
      </c>
      <c r="CR6" s="4">
        <v>5.94089760411096E-6</v>
      </c>
      <c r="CS6" s="4">
        <v>6.94471872647925E-5</v>
      </c>
      <c r="CT6" s="4">
        <v>3.3846337657730499E-5</v>
      </c>
      <c r="CU6" s="4">
        <v>1.06146491872499E-6</v>
      </c>
      <c r="CV6" s="4">
        <v>5.9957919568807603E-4</v>
      </c>
      <c r="CW6" s="4">
        <v>1.8508178895848399E-2</v>
      </c>
      <c r="CX6" s="4">
        <v>1.4751861358526901E-4</v>
      </c>
      <c r="CY6" s="4">
        <v>5.1190014636837804E-3</v>
      </c>
      <c r="CZ6" s="4">
        <v>8.6340831526262102E-5</v>
      </c>
      <c r="DA6" s="4">
        <v>3.9348048887709199E-5</v>
      </c>
      <c r="DB6" s="4">
        <v>0.18078365273666999</v>
      </c>
    </row>
    <row r="7" spans="1:106">
      <c r="A7" t="s">
        <v>116</v>
      </c>
      <c r="B7" t="s">
        <v>113</v>
      </c>
      <c r="C7" s="4">
        <f t="shared" si="0"/>
        <v>0.37274265726302191</v>
      </c>
      <c r="D7" s="4">
        <v>0.15667843654653699</v>
      </c>
      <c r="E7" s="4">
        <v>2.18015674615448E-2</v>
      </c>
      <c r="F7" s="4">
        <v>3.4117914843465901E-3</v>
      </c>
      <c r="G7" s="4">
        <v>1.07568791047169E-4</v>
      </c>
      <c r="H7" s="4">
        <v>7.5181740251783796E-6</v>
      </c>
      <c r="I7" s="4">
        <v>1.9143268345774399E-4</v>
      </c>
      <c r="J7" s="4">
        <v>1.9324558743496399E-4</v>
      </c>
      <c r="K7" s="4">
        <v>1.9306150130912001E-2</v>
      </c>
      <c r="L7" s="4">
        <v>5.0919370782779496E-3</v>
      </c>
      <c r="M7" s="4">
        <v>1.43177776384003E-3</v>
      </c>
      <c r="N7" s="4">
        <v>3.0220598112747899E-2</v>
      </c>
      <c r="O7" s="4">
        <v>1.5217987058804699E-7</v>
      </c>
      <c r="P7" s="4">
        <v>9.6768746978440304E-5</v>
      </c>
      <c r="Q7" s="4">
        <v>3.14538468526296E-4</v>
      </c>
      <c r="R7" s="4">
        <v>7.1201011258277395E-4</v>
      </c>
      <c r="S7" s="4">
        <v>5.0372006006428605E-4</v>
      </c>
      <c r="T7" s="4">
        <v>8.7666664299650195E-3</v>
      </c>
      <c r="U7" s="4">
        <v>1.3575915112917699E-4</v>
      </c>
      <c r="V7" s="4">
        <v>1.4328456035947901E-4</v>
      </c>
      <c r="W7" s="4">
        <v>1.2180821073689699E-6</v>
      </c>
      <c r="X7" s="4">
        <v>1.2023509330605401E-7</v>
      </c>
      <c r="Y7" s="4">
        <v>5.9075585343515997E-6</v>
      </c>
      <c r="Z7" s="4">
        <v>1.8759386133993899E-6</v>
      </c>
      <c r="AA7" s="4">
        <v>1.7582253076969499E-7</v>
      </c>
      <c r="AB7" s="4">
        <v>8.4490392886658297E-4</v>
      </c>
      <c r="AC7" s="4">
        <v>2.0633421208550399E-4</v>
      </c>
      <c r="AD7" s="4">
        <v>2.31648761641536E-3</v>
      </c>
      <c r="AE7" s="4">
        <v>5.0076917700504699E-5</v>
      </c>
      <c r="AF7" s="4">
        <v>7.3928274061829202E-4</v>
      </c>
      <c r="AG7" s="4">
        <v>3.8090596223640598E-5</v>
      </c>
      <c r="AH7" s="4">
        <v>2.0525575207596701E-6</v>
      </c>
      <c r="AI7" s="4">
        <v>1.36735600432031E-5</v>
      </c>
      <c r="AJ7" s="4">
        <v>7.22296573337746E-5</v>
      </c>
      <c r="AK7" s="4">
        <v>2.2187002254595299E-4</v>
      </c>
      <c r="AL7" s="4">
        <v>5.4214297842504803E-4</v>
      </c>
      <c r="AM7" s="4">
        <v>5.1744855620617302E-6</v>
      </c>
      <c r="AN7" s="4">
        <v>1.20607164096685E-5</v>
      </c>
      <c r="AO7" s="4">
        <v>5.2933370768439398E-5</v>
      </c>
      <c r="AP7" s="4">
        <v>1.1949116972129699E-9</v>
      </c>
      <c r="AQ7" s="4">
        <v>4.6372345917363002E-9</v>
      </c>
      <c r="AR7" s="4">
        <v>4.0309376548838297E-9</v>
      </c>
      <c r="AS7" s="4">
        <v>7.5710392670243698E-7</v>
      </c>
      <c r="AT7" s="4">
        <v>8.1024400714073596E-8</v>
      </c>
      <c r="AU7" s="4">
        <v>1.4538465927846001E-4</v>
      </c>
      <c r="AV7" s="4">
        <v>4.4522431499724701E-4</v>
      </c>
      <c r="AW7" s="4">
        <v>2.6973052176316399E-5</v>
      </c>
      <c r="AX7" s="4">
        <v>4.0189105929423501E-5</v>
      </c>
      <c r="AY7" s="4">
        <v>1.04404636185528E-3</v>
      </c>
      <c r="AZ7" s="4">
        <v>3.19411569671072E-4</v>
      </c>
      <c r="BA7" s="4">
        <v>2.5363311764674501E-8</v>
      </c>
      <c r="BB7" s="4">
        <v>3.75635282754489E-8</v>
      </c>
      <c r="BC7" s="4">
        <v>3.98500795540609E-9</v>
      </c>
      <c r="BD7" s="4">
        <v>6.7188447262077295E-7</v>
      </c>
      <c r="BE7" s="4">
        <v>9.0545181209723705E-4</v>
      </c>
      <c r="BF7" s="4">
        <v>9.3126277371262896E-5</v>
      </c>
      <c r="BG7" s="4">
        <v>4.4071440889716502E-4</v>
      </c>
      <c r="BH7" s="4">
        <v>5.5818202679755E-8</v>
      </c>
      <c r="BI7" s="4">
        <v>4.7033879002670501E-7</v>
      </c>
      <c r="BJ7" s="4">
        <v>4.3935438541650902E-5</v>
      </c>
      <c r="BK7" s="4">
        <v>2.3578989878618499E-2</v>
      </c>
      <c r="BL7" s="4">
        <v>8.5100644169632795E-6</v>
      </c>
      <c r="BM7" s="4">
        <v>2.5257260870912301E-8</v>
      </c>
      <c r="BN7" s="4">
        <v>7.6796473746939501E-4</v>
      </c>
      <c r="BO7" s="4">
        <v>9.2227313304909402E-4</v>
      </c>
      <c r="BP7" s="4">
        <v>1.2056772508021E-5</v>
      </c>
      <c r="BQ7" s="4">
        <v>2.5639538160233701E-8</v>
      </c>
      <c r="BR7" s="4">
        <v>6.2241705585940306E-8</v>
      </c>
      <c r="BS7" s="4">
        <v>9.4003642666150396E-8</v>
      </c>
      <c r="BT7" s="4">
        <v>6.3092947073392401E-8</v>
      </c>
      <c r="BU7" s="4">
        <v>3.9520631573817802E-5</v>
      </c>
      <c r="BV7" s="4">
        <v>1.84894164503723E-8</v>
      </c>
      <c r="BW7" s="4">
        <v>1.4213410841693801E-7</v>
      </c>
      <c r="BX7" s="4">
        <v>5.3498916880704202E-5</v>
      </c>
      <c r="BY7" s="4">
        <v>2.0926925602376498E-3</v>
      </c>
      <c r="BZ7" s="4">
        <v>2.6954498021729598E-4</v>
      </c>
      <c r="CA7" s="4">
        <v>1.1315973180168299E-3</v>
      </c>
      <c r="CB7" s="4">
        <v>2.1198095619327098E-3</v>
      </c>
      <c r="CC7" s="4">
        <v>1.05426686417544E-4</v>
      </c>
      <c r="CD7" s="4">
        <v>7.3528621777068899E-4</v>
      </c>
      <c r="CE7" s="4">
        <v>4.26554369422736E-4</v>
      </c>
      <c r="CF7" s="4">
        <v>5.8790797806913203E-5</v>
      </c>
      <c r="CG7" s="4">
        <v>2.1720326744138299E-4</v>
      </c>
      <c r="CH7" s="4">
        <v>3.8092692784614499E-4</v>
      </c>
      <c r="CI7" s="4">
        <v>8.7245845961478095E-7</v>
      </c>
      <c r="CJ7" s="4">
        <v>1.5864294431663401E-3</v>
      </c>
      <c r="CK7" s="4">
        <v>4.42982273922578E-4</v>
      </c>
      <c r="CL7" s="4">
        <v>1.22225992027069E-4</v>
      </c>
      <c r="CM7" s="4">
        <v>2.7127518771079902E-4</v>
      </c>
      <c r="CN7" s="4">
        <v>1.63970417847518E-3</v>
      </c>
      <c r="CO7" s="4">
        <v>1.3404537370317001E-4</v>
      </c>
      <c r="CP7" s="4">
        <v>1.99378024830036E-4</v>
      </c>
      <c r="CQ7" s="4">
        <v>8.8982282876011294E-5</v>
      </c>
      <c r="CR7" s="4">
        <v>1.5585281217038701E-5</v>
      </c>
      <c r="CS7" s="4">
        <v>1.82186937964588E-4</v>
      </c>
      <c r="CT7" s="4">
        <v>8.8792085929499301E-5</v>
      </c>
      <c r="CU7" s="4">
        <v>2.9091645869115702E-6</v>
      </c>
      <c r="CV7" s="4">
        <v>1.6479402678610199E-3</v>
      </c>
      <c r="CW7" s="4">
        <v>3.7822806169436098E-2</v>
      </c>
      <c r="CX7" s="4">
        <v>5.5087210698533898E-4</v>
      </c>
      <c r="CY7" s="4">
        <v>3.2149777563024E-2</v>
      </c>
      <c r="CZ7" s="4">
        <v>4.17017425950398E-4</v>
      </c>
      <c r="DA7" s="4">
        <v>8.1760956117567406E-5</v>
      </c>
      <c r="DB7" s="4">
        <v>4.6279319419479398E-3</v>
      </c>
    </row>
    <row r="8" spans="1:106">
      <c r="A8" t="s">
        <v>117</v>
      </c>
      <c r="B8" t="s">
        <v>118</v>
      </c>
      <c r="C8" s="4">
        <f t="shared" si="0"/>
        <v>1.1722925020214241</v>
      </c>
      <c r="D8" s="4">
        <v>0.26605372771861102</v>
      </c>
      <c r="E8" s="4">
        <v>3.6067444029932498E-2</v>
      </c>
      <c r="F8" s="4">
        <v>8.7674999991468206E-3</v>
      </c>
      <c r="G8" s="4">
        <v>2.7474940286945E-3</v>
      </c>
      <c r="H8" s="4">
        <v>1.6670814268151002E-5</v>
      </c>
      <c r="I8" s="4">
        <v>2.6874205111134198E-4</v>
      </c>
      <c r="J8" s="4">
        <v>2.27820979860829E-4</v>
      </c>
      <c r="K8" s="4">
        <v>2.5965401488116099E-2</v>
      </c>
      <c r="L8" s="4">
        <v>1.4210405458698699E-2</v>
      </c>
      <c r="M8" s="4">
        <v>1.2793106388028E-3</v>
      </c>
      <c r="N8" s="4">
        <v>5.5818557821626702E-2</v>
      </c>
      <c r="O8" s="4">
        <v>1.70066061734209E-7</v>
      </c>
      <c r="P8" s="4">
        <v>9.9439698932107999E-5</v>
      </c>
      <c r="Q8" s="4">
        <v>4.6445048559423099E-4</v>
      </c>
      <c r="R8" s="4">
        <v>7.6667774086527397E-4</v>
      </c>
      <c r="S8" s="4">
        <v>8.77124981927477E-4</v>
      </c>
      <c r="T8" s="4">
        <v>1.52653482431608E-2</v>
      </c>
      <c r="U8" s="4">
        <v>1.47685043071276E-4</v>
      </c>
      <c r="V8" s="4">
        <v>1.08238622255076E-4</v>
      </c>
      <c r="W8" s="4">
        <v>1.3250856903190801E-6</v>
      </c>
      <c r="X8" s="4">
        <v>2.1211867251171499E-7</v>
      </c>
      <c r="Y8" s="4">
        <v>4.5177702165349696E-6</v>
      </c>
      <c r="Z8" s="4">
        <v>2.2448110285940601E-6</v>
      </c>
      <c r="AA8" s="4">
        <v>1.2820109216969899E-7</v>
      </c>
      <c r="AB8" s="4">
        <v>6.9371371820814095E-4</v>
      </c>
      <c r="AC8" s="4">
        <v>8.58385369673129E-5</v>
      </c>
      <c r="AD8" s="4">
        <v>6.2551785895897001E-3</v>
      </c>
      <c r="AE8" s="4">
        <v>7.9548504552965399E-5</v>
      </c>
      <c r="AF8" s="4">
        <v>5.5453203852699599E-4</v>
      </c>
      <c r="AG8" s="4">
        <v>6.9665994271693899E-5</v>
      </c>
      <c r="AH8" s="4">
        <v>1.99034241368005E-6</v>
      </c>
      <c r="AI8" s="4">
        <v>1.5848582621106899E-5</v>
      </c>
      <c r="AJ8" s="4">
        <v>8.2280221895643805E-5</v>
      </c>
      <c r="AK8" s="4">
        <v>3.7830059214250097E-4</v>
      </c>
      <c r="AL8" s="4">
        <v>6.1988261681457195E-4</v>
      </c>
      <c r="AM8" s="4">
        <v>6.00130605523814E-6</v>
      </c>
      <c r="AN8" s="4">
        <v>1.2759333120914401E-5</v>
      </c>
      <c r="AO8" s="4">
        <v>4.3773673768445403E-5</v>
      </c>
      <c r="AP8" s="4">
        <v>1.17956045924973E-8</v>
      </c>
      <c r="AQ8" s="4">
        <v>4.1157700767965099E-9</v>
      </c>
      <c r="AR8" s="4">
        <v>4.0282737066340904E-9</v>
      </c>
      <c r="AS8" s="4">
        <v>1.0182510387496499E-6</v>
      </c>
      <c r="AT8" s="4">
        <v>2.1878903776109401E-7</v>
      </c>
      <c r="AU8" s="4">
        <v>1.0202588356302601E-3</v>
      </c>
      <c r="AV8" s="4">
        <v>6.7068748991506901E-4</v>
      </c>
      <c r="AW8" s="4">
        <v>3.6529686972359399E-5</v>
      </c>
      <c r="AX8" s="4">
        <v>5.4721651988539899E-5</v>
      </c>
      <c r="AY8" s="4">
        <v>1.9375611902627599E-3</v>
      </c>
      <c r="AZ8" s="4">
        <v>1.9041955327621599E-4</v>
      </c>
      <c r="BA8" s="4">
        <v>2.8344343622368101E-8</v>
      </c>
      <c r="BB8" s="4">
        <v>4.0135290372235499E-8</v>
      </c>
      <c r="BC8" s="4">
        <v>1.2451949165884899E-8</v>
      </c>
      <c r="BD8" s="4">
        <v>5.6377582912915505E-7</v>
      </c>
      <c r="BE8" s="4">
        <v>1.3024164810914499E-3</v>
      </c>
      <c r="BF8" s="4">
        <v>1.01307043910108E-4</v>
      </c>
      <c r="BG8" s="4">
        <v>6.6656177199105602E-4</v>
      </c>
      <c r="BH8" s="4">
        <v>7.6002294428527893E-8</v>
      </c>
      <c r="BI8" s="4">
        <v>5.2370016402281899E-7</v>
      </c>
      <c r="BJ8" s="4">
        <v>7.2495273085743E-5</v>
      </c>
      <c r="BK8" s="4">
        <v>3.1970258462751297E-2</v>
      </c>
      <c r="BL8" s="4">
        <v>1.17483733572068E-5</v>
      </c>
      <c r="BM8" s="4">
        <v>4.1675514914886599E-8</v>
      </c>
      <c r="BN8" s="4">
        <v>1.06019602424811E-3</v>
      </c>
      <c r="BO8" s="4">
        <v>7.9294678313427097E-4</v>
      </c>
      <c r="BP8" s="4">
        <v>4.2446483146737699E-5</v>
      </c>
      <c r="BQ8" s="4">
        <v>2.58630183615409E-8</v>
      </c>
      <c r="BR8" s="4">
        <v>6.9286604666812404E-8</v>
      </c>
      <c r="BS8" s="4">
        <v>1.2352302577331E-7</v>
      </c>
      <c r="BT8" s="4">
        <v>7.7494738318991505E-8</v>
      </c>
      <c r="BU8" s="4">
        <v>1.6947757193443199E-5</v>
      </c>
      <c r="BV8" s="4">
        <v>1.5543311492368101E-8</v>
      </c>
      <c r="BW8" s="4">
        <v>1.9048281478348799E-7</v>
      </c>
      <c r="BX8" s="4">
        <v>9.3197035265386296E-5</v>
      </c>
      <c r="BY8" s="4">
        <v>1.5241367262369199E-3</v>
      </c>
      <c r="BZ8" s="4">
        <v>1.96313310195613E-4</v>
      </c>
      <c r="CA8" s="4">
        <v>8.2415786459564795E-4</v>
      </c>
      <c r="CB8" s="4">
        <v>1.5438864109131099E-3</v>
      </c>
      <c r="CC8" s="4">
        <v>7.6783703324388502E-5</v>
      </c>
      <c r="CD8" s="4">
        <v>5.35519048566255E-4</v>
      </c>
      <c r="CE8" s="4">
        <v>3.1066540423892598E-4</v>
      </c>
      <c r="CF8" s="4">
        <v>4.2818145295126498E-5</v>
      </c>
      <c r="CG8" s="4">
        <v>1.5819212208050099E-4</v>
      </c>
      <c r="CH8" s="4">
        <v>2.7743431203147402E-4</v>
      </c>
      <c r="CI8" s="4">
        <v>6.3934403393661899E-7</v>
      </c>
      <c r="CJ8" s="4">
        <v>1.15541834661028E-3</v>
      </c>
      <c r="CK8" s="4">
        <v>3.22630072656575E-4</v>
      </c>
      <c r="CL8" s="4">
        <v>8.9018868269901297E-5</v>
      </c>
      <c r="CM8" s="4">
        <v>1.9757344407049101E-4</v>
      </c>
      <c r="CN8" s="4">
        <v>1.1942190678474001E-3</v>
      </c>
      <c r="CO8" s="4">
        <v>9.7627086235713197E-5</v>
      </c>
      <c r="CP8" s="4">
        <v>1.45209753129493E-4</v>
      </c>
      <c r="CQ8" s="4">
        <v>6.4807018428129904E-5</v>
      </c>
      <c r="CR8" s="4">
        <v>1.1350974310780501E-5</v>
      </c>
      <c r="CS8" s="4">
        <v>1.3268924851576999E-4</v>
      </c>
      <c r="CT8" s="4">
        <v>6.4668495380404095E-5</v>
      </c>
      <c r="CU8" s="4">
        <v>2.1318573989216999E-6</v>
      </c>
      <c r="CV8" s="4">
        <v>1.3332546507495201E-3</v>
      </c>
      <c r="CW8" s="4">
        <v>5.2059282875061001E-2</v>
      </c>
      <c r="CX8" s="4">
        <v>3.9839153963341798E-4</v>
      </c>
      <c r="CY8" s="4">
        <v>1.1801662991657099E-2</v>
      </c>
      <c r="CZ8" s="4">
        <v>1.7203707830879599E-4</v>
      </c>
      <c r="DA8" s="4">
        <v>1.0065465279597501E-4</v>
      </c>
      <c r="DB8" s="4">
        <v>0.61935563050462195</v>
      </c>
    </row>
    <row r="9" spans="1:106">
      <c r="A9" t="s">
        <v>119</v>
      </c>
      <c r="B9" t="s">
        <v>120</v>
      </c>
      <c r="C9" s="4">
        <f t="shared" si="0"/>
        <v>4.1221407995577414E-2</v>
      </c>
      <c r="D9" s="4">
        <v>0</v>
      </c>
      <c r="E9" s="4">
        <v>7.5741380128237505E-4</v>
      </c>
      <c r="F9" s="4">
        <v>1.0503942119119E-3</v>
      </c>
      <c r="G9" s="4">
        <v>1.5989107522952299E-5</v>
      </c>
      <c r="H9" s="4">
        <v>1.1452947651375601E-6</v>
      </c>
      <c r="I9" s="4">
        <v>4.5071048347291098E-5</v>
      </c>
      <c r="J9" s="4">
        <v>3.5999388562342199E-5</v>
      </c>
      <c r="K9" s="4">
        <v>4.2332425776108896E-3</v>
      </c>
      <c r="L9" s="4">
        <v>9.6974410536130999E-4</v>
      </c>
      <c r="M9" s="4">
        <v>1.4278942265081299E-4</v>
      </c>
      <c r="N9" s="4">
        <v>1.5497856112784199E-2</v>
      </c>
      <c r="O9" s="4">
        <v>2.1134684307831101E-8</v>
      </c>
      <c r="P9" s="4">
        <v>1.3958235890592999E-5</v>
      </c>
      <c r="Q9" s="4">
        <v>7.4067816992329198E-5</v>
      </c>
      <c r="R9" s="4">
        <v>1.08175600970272E-4</v>
      </c>
      <c r="S9" s="4">
        <v>8.3462024602938605E-5</v>
      </c>
      <c r="T9" s="4">
        <v>1.45256023587807E-3</v>
      </c>
      <c r="U9" s="4">
        <v>8.5555577585345203E-6</v>
      </c>
      <c r="V9" s="4">
        <v>2.16790818998839E-6</v>
      </c>
      <c r="W9" s="4">
        <v>7.6763678452265296E-8</v>
      </c>
      <c r="X9" s="4">
        <v>1.19181808090097E-6</v>
      </c>
      <c r="Y9" s="4">
        <v>3.19442202469222E-7</v>
      </c>
      <c r="Z9" s="4">
        <v>3.37090166216426E-7</v>
      </c>
      <c r="AA9" s="4">
        <v>2.6252285410371899E-8</v>
      </c>
      <c r="AB9" s="4">
        <v>5.9093365389899698E-5</v>
      </c>
      <c r="AC9" s="4">
        <v>8.5644553089800002E-6</v>
      </c>
      <c r="AD9" s="4">
        <v>5.5497402907268498E-4</v>
      </c>
      <c r="AE9" s="4">
        <v>9.0610678484623392E-6</v>
      </c>
      <c r="AF9" s="4">
        <v>1.24832775749836E-5</v>
      </c>
      <c r="AG9" s="4">
        <v>6.7389695786814496E-6</v>
      </c>
      <c r="AH9" s="4">
        <v>2.6943365935862802E-7</v>
      </c>
      <c r="AI9" s="4">
        <v>1.4276013417627E-6</v>
      </c>
      <c r="AJ9" s="4">
        <v>9.4349068151896396E-6</v>
      </c>
      <c r="AK9" s="4">
        <v>4.8194436241247098E-5</v>
      </c>
      <c r="AL9" s="4">
        <v>1.16217458340812E-4</v>
      </c>
      <c r="AM9" s="4">
        <v>1.23231544712749E-6</v>
      </c>
      <c r="AN9" s="4">
        <v>4.0486493475047097E-6</v>
      </c>
      <c r="AO9" s="4">
        <v>1.47490984496391E-5</v>
      </c>
      <c r="AP9" s="4">
        <v>3.5339762155680798E-10</v>
      </c>
      <c r="AQ9" s="4">
        <v>5.1812701424062895E-10</v>
      </c>
      <c r="AR9" s="4">
        <v>3.8116187217656801E-10</v>
      </c>
      <c r="AS9" s="4">
        <v>1.6600951284748499E-7</v>
      </c>
      <c r="AT9" s="4">
        <v>1.9411473559730101E-8</v>
      </c>
      <c r="AU9" s="4">
        <v>3.27955816369441E-5</v>
      </c>
      <c r="AV9" s="4">
        <v>1.8036000259678199E-4</v>
      </c>
      <c r="AW9" s="4">
        <v>2.393861703269E-6</v>
      </c>
      <c r="AX9" s="4">
        <v>7.1495382811179902E-6</v>
      </c>
      <c r="AY9" s="4">
        <v>4.2604326686836798E-4</v>
      </c>
      <c r="AZ9" s="4">
        <v>2.3403690934498102E-6</v>
      </c>
      <c r="BA9" s="4">
        <v>3.5224473846385301E-9</v>
      </c>
      <c r="BB9" s="4">
        <v>6.7579512260884198E-9</v>
      </c>
      <c r="BC9" s="4">
        <v>7.0623712930614898E-10</v>
      </c>
      <c r="BD9" s="4">
        <v>8.0067724801253401E-8</v>
      </c>
      <c r="BE9" s="4">
        <v>2.20956098235607E-4</v>
      </c>
      <c r="BF9" s="4">
        <v>5.8688290127052204E-6</v>
      </c>
      <c r="BG9" s="4">
        <v>9.7654332104900299E-5</v>
      </c>
      <c r="BH9" s="4">
        <v>9.9299142793305194E-9</v>
      </c>
      <c r="BI9" s="4">
        <v>8.8397033962875901E-9</v>
      </c>
      <c r="BJ9" s="4">
        <v>1.3058903478928799E-5</v>
      </c>
      <c r="BK9" s="4">
        <v>5.9695483567383497E-3</v>
      </c>
      <c r="BL9" s="4">
        <v>2.2016857716253799E-6</v>
      </c>
      <c r="BM9" s="4">
        <v>7.50720017378884E-9</v>
      </c>
      <c r="BN9" s="4">
        <v>1.9868439917164799E-4</v>
      </c>
      <c r="BO9" s="4">
        <v>1.15726180436554E-4</v>
      </c>
      <c r="BP9" s="4">
        <v>2.95372821197542E-6</v>
      </c>
      <c r="BQ9" s="4">
        <v>1.0453797156821701E-9</v>
      </c>
      <c r="BR9" s="4">
        <v>9.7898616455404493E-9</v>
      </c>
      <c r="BS9" s="4">
        <v>1.5134173104711798E-8</v>
      </c>
      <c r="BT9" s="4">
        <v>1.5845342290658999E-8</v>
      </c>
      <c r="BU9" s="4">
        <v>1.5742022493435101E-6</v>
      </c>
      <c r="BV9" s="4">
        <v>1.11874348593735E-9</v>
      </c>
      <c r="BW9" s="4">
        <v>8.6248180252803495E-9</v>
      </c>
      <c r="BX9" s="4">
        <v>2.4254187147648099E-5</v>
      </c>
      <c r="BY9" s="4">
        <v>1.0214883312475701E-4</v>
      </c>
      <c r="BZ9" s="4">
        <v>1.3157071290350299E-5</v>
      </c>
      <c r="CA9" s="4">
        <v>5.5235703418086903E-5</v>
      </c>
      <c r="CB9" s="4">
        <v>1.03472472408245E-4</v>
      </c>
      <c r="CC9" s="4">
        <v>5.1461037337175001E-6</v>
      </c>
      <c r="CD9" s="4">
        <v>3.5890904657998297E-5</v>
      </c>
      <c r="CE9" s="4">
        <v>2.0821037895719799E-5</v>
      </c>
      <c r="CF9" s="4">
        <v>2.8697055212772202E-6</v>
      </c>
      <c r="CG9" s="4">
        <v>1.0602159505695499E-5</v>
      </c>
      <c r="CH9" s="4">
        <v>1.8593864155976899E-5</v>
      </c>
      <c r="CI9" s="4">
        <v>4.34593744871376E-8</v>
      </c>
      <c r="CJ9" s="4">
        <v>7.7437039502733804E-5</v>
      </c>
      <c r="CK9" s="4">
        <v>2.1622919312621902E-5</v>
      </c>
      <c r="CL9" s="4">
        <v>5.9661140390651404E-6</v>
      </c>
      <c r="CM9" s="4">
        <v>1.32415264462978E-5</v>
      </c>
      <c r="CN9" s="4">
        <v>8.0037494127664898E-5</v>
      </c>
      <c r="CO9" s="4">
        <v>6.5430435266592301E-6</v>
      </c>
      <c r="CP9" s="4">
        <v>9.7320710046363198E-6</v>
      </c>
      <c r="CQ9" s="4">
        <v>4.3434169630389504E-6</v>
      </c>
      <c r="CR9" s="4">
        <v>7.6075115881374905E-7</v>
      </c>
      <c r="CS9" s="4">
        <v>8.8929370119908004E-6</v>
      </c>
      <c r="CT9" s="4">
        <v>4.3341330402500798E-6</v>
      </c>
      <c r="CU9" s="4">
        <v>1.4491288591909801E-7</v>
      </c>
      <c r="CV9" s="4">
        <v>1.26040673060858E-4</v>
      </c>
      <c r="CW9" s="4">
        <v>6.27702046197956E-3</v>
      </c>
      <c r="CX9" s="4">
        <v>1.1648733496170301E-5</v>
      </c>
      <c r="CY9" s="4">
        <v>5.7211028213929296E-4</v>
      </c>
      <c r="CZ9" s="4">
        <v>3.2475789456885499E-6</v>
      </c>
      <c r="DA9" s="4">
        <v>2.20203178272149E-4</v>
      </c>
      <c r="DB9" s="4">
        <v>7.6512631107287198E-4</v>
      </c>
    </row>
    <row r="10" spans="1:106">
      <c r="A10" t="s">
        <v>121</v>
      </c>
      <c r="B10" t="s">
        <v>122</v>
      </c>
      <c r="C10" s="4">
        <f t="shared" si="0"/>
        <v>4.4175194211053181E-3</v>
      </c>
      <c r="D10" s="4">
        <v>0</v>
      </c>
      <c r="E10" s="4">
        <v>3.9939972572323903E-5</v>
      </c>
      <c r="F10" s="4">
        <v>1.1367859756160901E-4</v>
      </c>
      <c r="G10" s="4">
        <v>1.0195229572769299E-6</v>
      </c>
      <c r="H10" s="4">
        <v>3.70858540511622E-6</v>
      </c>
      <c r="I10" s="4">
        <v>4.3985113402413599E-6</v>
      </c>
      <c r="J10" s="4">
        <v>2.0513180818469902E-6</v>
      </c>
      <c r="K10" s="4">
        <v>3.3482215975527501E-4</v>
      </c>
      <c r="L10" s="4">
        <v>6.2598644502543199E-5</v>
      </c>
      <c r="M10" s="4">
        <v>9.6448002222918703E-6</v>
      </c>
      <c r="N10" s="4">
        <v>1.38438260225669E-3</v>
      </c>
      <c r="O10" s="4">
        <v>1.42168930184127E-9</v>
      </c>
      <c r="P10" s="4">
        <v>9.3251449151655904E-7</v>
      </c>
      <c r="Q10" s="4">
        <v>1.5887569390812401E-5</v>
      </c>
      <c r="R10" s="4">
        <v>6.2938854236544102E-6</v>
      </c>
      <c r="S10" s="4">
        <v>2.5635371057974802E-6</v>
      </c>
      <c r="T10" s="4">
        <v>4.4615405398975598E-5</v>
      </c>
      <c r="U10" s="4">
        <v>5.8983543422510996E-7</v>
      </c>
      <c r="V10" s="4">
        <v>6.01221324555219E-7</v>
      </c>
      <c r="W10" s="4">
        <v>5.2922251115004502E-9</v>
      </c>
      <c r="X10" s="4">
        <v>1.63652706220315E-7</v>
      </c>
      <c r="Y10" s="4">
        <v>2.4889443859793198E-8</v>
      </c>
      <c r="Z10" s="4">
        <v>2.0255254511854201E-8</v>
      </c>
      <c r="AA10" s="4">
        <v>1.3809097940319E-9</v>
      </c>
      <c r="AB10" s="4">
        <v>8.4403093763245996E-6</v>
      </c>
      <c r="AC10" s="4">
        <v>3.1390966351767299E-6</v>
      </c>
      <c r="AD10" s="4">
        <v>5.7270753349375197E-5</v>
      </c>
      <c r="AE10" s="4">
        <v>2.0545503399632099E-5</v>
      </c>
      <c r="AF10" s="4">
        <v>3.2083557778280599E-6</v>
      </c>
      <c r="AG10" s="4">
        <v>3.6319226716970599E-7</v>
      </c>
      <c r="AH10" s="4">
        <v>1.5449119835108401E-8</v>
      </c>
      <c r="AI10" s="4">
        <v>8.3894622769393805E-8</v>
      </c>
      <c r="AJ10" s="4">
        <v>5.2176429489067303E-7</v>
      </c>
      <c r="AK10" s="4">
        <v>1.1691118661790501E-5</v>
      </c>
      <c r="AL10" s="4">
        <v>1.8440835825698299E-5</v>
      </c>
      <c r="AM10" s="4">
        <v>6.0147173952867102E-8</v>
      </c>
      <c r="AN10" s="4">
        <v>6.1303259757683203E-8</v>
      </c>
      <c r="AO10" s="4">
        <v>3.1310576629674298E-7</v>
      </c>
      <c r="AP10" s="4">
        <v>2.75907728565419E-11</v>
      </c>
      <c r="AQ10" s="4">
        <v>3.9077990930145501E-11</v>
      </c>
      <c r="AR10" s="4">
        <v>4.0803066385683898E-11</v>
      </c>
      <c r="AS10" s="4">
        <v>1.3130280774716699E-8</v>
      </c>
      <c r="AT10" s="4">
        <v>2.0031743039305798E-9</v>
      </c>
      <c r="AU10" s="4">
        <v>3.1171951868439702E-6</v>
      </c>
      <c r="AV10" s="4">
        <v>1.98708407842001E-5</v>
      </c>
      <c r="AW10" s="4">
        <v>5.9470965427936796E-7</v>
      </c>
      <c r="AX10" s="4">
        <v>1.0285936633061701E-5</v>
      </c>
      <c r="AY10" s="4">
        <v>7.3908645304193203E-5</v>
      </c>
      <c r="AZ10" s="4">
        <v>1.6255090583762999E-7</v>
      </c>
      <c r="BA10" s="4">
        <v>2.36948216973545E-10</v>
      </c>
      <c r="BB10" s="4">
        <v>4.0426412189896898E-10</v>
      </c>
      <c r="BC10" s="4">
        <v>4.5065674234240899E-11</v>
      </c>
      <c r="BD10" s="4">
        <v>7.9971983889972794E-9</v>
      </c>
      <c r="BE10" s="4">
        <v>1.14230146781686E-5</v>
      </c>
      <c r="BF10" s="4">
        <v>4.0460755532259498E-7</v>
      </c>
      <c r="BG10" s="4">
        <v>6.4363422896734099E-6</v>
      </c>
      <c r="BH10" s="4">
        <v>1.42860231014746E-8</v>
      </c>
      <c r="BI10" s="4">
        <v>2.2592355558540999E-9</v>
      </c>
      <c r="BJ10" s="4">
        <v>2.9602546319620398E-6</v>
      </c>
      <c r="BK10" s="4">
        <v>3.479031833537E-4</v>
      </c>
      <c r="BL10" s="4">
        <v>1.2685764802655001E-7</v>
      </c>
      <c r="BM10" s="4">
        <v>1.70176800245005E-9</v>
      </c>
      <c r="BN10" s="4">
        <v>1.1447880484723601E-5</v>
      </c>
      <c r="BO10" s="4">
        <v>9.1851217837569403E-6</v>
      </c>
      <c r="BP10" s="4">
        <v>2.8929281892320802E-7</v>
      </c>
      <c r="BQ10" s="4">
        <v>1.7522246403703E-10</v>
      </c>
      <c r="BR10" s="4">
        <v>6.3593177525947699E-10</v>
      </c>
      <c r="BS10" s="4">
        <v>9.7992112532397109E-10</v>
      </c>
      <c r="BT10" s="4">
        <v>6.9474581066572101E-10</v>
      </c>
      <c r="BU10" s="4">
        <v>1.7042507351896199E-7</v>
      </c>
      <c r="BV10" s="4">
        <v>7.9272362052775798E-11</v>
      </c>
      <c r="BW10" s="4">
        <v>6.8282516567429001E-10</v>
      </c>
      <c r="BX10" s="4">
        <v>2.1682776881438698E-6</v>
      </c>
      <c r="BY10" s="4">
        <v>1.20798744971385E-5</v>
      </c>
      <c r="BZ10" s="4">
        <v>1.55592349981349E-6</v>
      </c>
      <c r="CA10" s="4">
        <v>6.5320409900006701E-6</v>
      </c>
      <c r="CB10" s="4">
        <v>1.22364048845633E-5</v>
      </c>
      <c r="CC10" s="4">
        <v>6.0856580883934595E-7</v>
      </c>
      <c r="CD10" s="4">
        <v>4.2443717719992699E-6</v>
      </c>
      <c r="CE10" s="4">
        <v>2.4622456956828701E-6</v>
      </c>
      <c r="CF10" s="4">
        <v>3.3936444969896098E-7</v>
      </c>
      <c r="CG10" s="4">
        <v>1.2537857977391301E-6</v>
      </c>
      <c r="CH10" s="4">
        <v>2.1988655038938901E-6</v>
      </c>
      <c r="CI10" s="4">
        <v>5.4938663566407597E-9</v>
      </c>
      <c r="CJ10" s="4">
        <v>9.1575174185349202E-6</v>
      </c>
      <c r="CK10" s="4">
        <v>2.5570742569248099E-6</v>
      </c>
      <c r="CL10" s="4">
        <v>7.0553824867976702E-7</v>
      </c>
      <c r="CM10" s="4">
        <v>1.56591096274648E-6</v>
      </c>
      <c r="CN10" s="4">
        <v>9.4650409069951798E-6</v>
      </c>
      <c r="CO10" s="4">
        <v>7.7376453762154495E-7</v>
      </c>
      <c r="CP10" s="4">
        <v>1.15089123132386E-6</v>
      </c>
      <c r="CQ10" s="4">
        <v>5.1364200840329003E-7</v>
      </c>
      <c r="CR10" s="4">
        <v>8.9964596177021894E-8</v>
      </c>
      <c r="CS10" s="4">
        <v>1.05165727037337E-6</v>
      </c>
      <c r="CT10" s="4">
        <v>5.1254411409848198E-7</v>
      </c>
      <c r="CU10" s="4">
        <v>1.83189941868649E-8</v>
      </c>
      <c r="CV10" s="4">
        <v>1.28029823384746E-5</v>
      </c>
      <c r="CW10" s="4">
        <v>1.1246067341397401E-3</v>
      </c>
      <c r="CX10" s="4">
        <v>3.5788164131674898E-6</v>
      </c>
      <c r="CY10" s="4">
        <v>1.1841430433786101E-4</v>
      </c>
      <c r="CZ10" s="4">
        <v>6.6534898869397499E-7</v>
      </c>
      <c r="DA10" s="4">
        <v>3.8450895610819201E-4</v>
      </c>
      <c r="DB10" s="4">
        <v>4.9262516660340701E-5</v>
      </c>
    </row>
    <row r="11" spans="1:106">
      <c r="A11" t="s">
        <v>123</v>
      </c>
      <c r="B11" t="s">
        <v>124</v>
      </c>
      <c r="C11" s="4">
        <f t="shared" si="0"/>
        <v>8771.1447221103117</v>
      </c>
      <c r="D11" s="4">
        <v>1.4438769716648701E-6</v>
      </c>
      <c r="E11" s="4">
        <v>23.096777771724199</v>
      </c>
      <c r="F11" s="4">
        <v>22.656334232551998</v>
      </c>
      <c r="G11" s="4">
        <v>2.0870816532549701</v>
      </c>
      <c r="H11" s="4">
        <v>2.62506721207602E-2</v>
      </c>
      <c r="I11" s="4">
        <v>0.76823291011376105</v>
      </c>
      <c r="J11" s="4">
        <v>0.54447530110513398</v>
      </c>
      <c r="K11" s="4">
        <v>60.005076553364297</v>
      </c>
      <c r="L11" s="4">
        <v>23.5750466660995</v>
      </c>
      <c r="M11" s="4">
        <v>2.5874854627525701</v>
      </c>
      <c r="N11" s="4">
        <v>123.840741990878</v>
      </c>
      <c r="O11" s="4">
        <v>2.04711470376821E-3</v>
      </c>
      <c r="P11" s="4">
        <v>0.30761589936232597</v>
      </c>
      <c r="Q11" s="4">
        <v>2.1381169099238799</v>
      </c>
      <c r="R11" s="4">
        <v>63.1536468873038</v>
      </c>
      <c r="S11" s="4">
        <v>0.672532236436159</v>
      </c>
      <c r="T11" s="4">
        <v>11.704647576437001</v>
      </c>
      <c r="U11" s="4">
        <v>0.412052247056928</v>
      </c>
      <c r="V11" s="4">
        <v>0.19609440312256299</v>
      </c>
      <c r="W11" s="4">
        <v>3.6970875647538899E-3</v>
      </c>
      <c r="X11" s="4">
        <v>1.3006762787937001E-3</v>
      </c>
      <c r="Y11" s="4">
        <v>3.6666757404263103E-2</v>
      </c>
      <c r="Z11" s="4">
        <v>1.92969975835726E-3</v>
      </c>
      <c r="AA11" s="4">
        <v>5.8919836289254097E-4</v>
      </c>
      <c r="AB11" s="4">
        <v>3.5689862455655299</v>
      </c>
      <c r="AC11" s="4">
        <v>0.25431945794016497</v>
      </c>
      <c r="AD11" s="4">
        <v>18.186320373685302</v>
      </c>
      <c r="AE11" s="4">
        <v>0.62794776584135203</v>
      </c>
      <c r="AF11" s="4">
        <v>1.0600204287852799</v>
      </c>
      <c r="AG11" s="4">
        <v>0.13595174169332899</v>
      </c>
      <c r="AH11" s="4">
        <v>3.7755574320828801E-2</v>
      </c>
      <c r="AI11" s="4">
        <v>2.9850489668282802E-2</v>
      </c>
      <c r="AJ11" s="4">
        <v>0.15534293623691101</v>
      </c>
      <c r="AK11" s="4">
        <v>2.6495749421526602</v>
      </c>
      <c r="AL11" s="4">
        <v>2.7970722902342899</v>
      </c>
      <c r="AM11" s="4">
        <v>4.0718154103177299E-2</v>
      </c>
      <c r="AN11" s="4">
        <v>1.9312007807544499E-2</v>
      </c>
      <c r="AO11" s="4">
        <v>6.2788447588825097E-2</v>
      </c>
      <c r="AP11" s="4">
        <v>1.38122473650348E-5</v>
      </c>
      <c r="AQ11" s="4">
        <v>6.5492580477061603E-5</v>
      </c>
      <c r="AR11" s="4">
        <v>1.4580791916298301E-5</v>
      </c>
      <c r="AS11" s="4">
        <v>2.35314025699468E-3</v>
      </c>
      <c r="AT11" s="4">
        <v>6.3610774304600603E-4</v>
      </c>
      <c r="AU11" s="4">
        <v>0.93616603043691504</v>
      </c>
      <c r="AV11" s="4">
        <v>2.6485379135194602</v>
      </c>
      <c r="AW11" s="4">
        <v>0.14314354402042301</v>
      </c>
      <c r="AX11" s="4">
        <v>0.340180718843278</v>
      </c>
      <c r="AY11" s="4">
        <v>9.3710950240200699</v>
      </c>
      <c r="AZ11" s="4">
        <v>3.5374358836166901E-2</v>
      </c>
      <c r="BA11" s="4">
        <v>3.4118578396136802E-4</v>
      </c>
      <c r="BB11" s="4">
        <v>1.1028669399436499E-4</v>
      </c>
      <c r="BC11" s="4">
        <v>1.7530163542378699E-5</v>
      </c>
      <c r="BD11" s="4">
        <v>2.3044015422291099E-3</v>
      </c>
      <c r="BE11" s="4">
        <v>2.28820238408287</v>
      </c>
      <c r="BF11" s="4">
        <v>0.28265418229054401</v>
      </c>
      <c r="BG11" s="4">
        <v>2.7006966675892699</v>
      </c>
      <c r="BH11" s="4">
        <v>4.7247322061566501E-4</v>
      </c>
      <c r="BI11" s="4">
        <v>1.3782271714404899E-3</v>
      </c>
      <c r="BJ11" s="4">
        <v>0.49900008209850799</v>
      </c>
      <c r="BK11" s="4">
        <v>42.749250745955599</v>
      </c>
      <c r="BL11" s="4">
        <v>1.4604781778390301E-2</v>
      </c>
      <c r="BM11" s="4">
        <v>2.8686125976006103E-4</v>
      </c>
      <c r="BN11" s="4">
        <v>1.31796386662858</v>
      </c>
      <c r="BO11" s="4">
        <v>3.1395551646703801</v>
      </c>
      <c r="BP11" s="4">
        <v>5.0346955063944203E-2</v>
      </c>
      <c r="BQ11" s="4">
        <v>8.6224346082313205E-5</v>
      </c>
      <c r="BR11" s="4">
        <v>1.74530171390458E-4</v>
      </c>
      <c r="BS11" s="4">
        <v>2.65739295470036E-4</v>
      </c>
      <c r="BT11" s="4">
        <v>1.1372198680340301E-4</v>
      </c>
      <c r="BU11" s="4">
        <v>7.2552634526061296E-2</v>
      </c>
      <c r="BV11" s="4">
        <v>5.4417034787304098E-5</v>
      </c>
      <c r="BW11" s="4">
        <v>2.3572253572851399E-4</v>
      </c>
      <c r="BX11" s="4">
        <v>0.36571135536646898</v>
      </c>
      <c r="BY11" s="4">
        <v>30.325090297415599</v>
      </c>
      <c r="BZ11" s="4">
        <v>3.90596116200479</v>
      </c>
      <c r="CA11" s="4">
        <v>16.3979131484449</v>
      </c>
      <c r="CB11" s="4">
        <v>30.718041245215002</v>
      </c>
      <c r="CC11" s="4">
        <v>1.5277321887197199</v>
      </c>
      <c r="CD11" s="4">
        <v>10.654991264368499</v>
      </c>
      <c r="CE11" s="4">
        <v>6.1811753982785902</v>
      </c>
      <c r="CF11" s="4">
        <v>0.85193414743601303</v>
      </c>
      <c r="CG11" s="4">
        <v>3.1474803433647298</v>
      </c>
      <c r="CH11" s="4">
        <v>5.51999070629829</v>
      </c>
      <c r="CI11" s="4">
        <v>1.13599207613599E-2</v>
      </c>
      <c r="CJ11" s="4">
        <v>22.988859915970998</v>
      </c>
      <c r="CK11" s="4">
        <v>6.4192312392657698</v>
      </c>
      <c r="CL11" s="4">
        <v>1.77116998231749</v>
      </c>
      <c r="CM11" s="4">
        <v>3.9310335015689799</v>
      </c>
      <c r="CN11" s="4">
        <v>23.760861111707101</v>
      </c>
      <c r="CO11" s="4">
        <v>1.94244397802889</v>
      </c>
      <c r="CP11" s="4">
        <v>2.8891757543232202</v>
      </c>
      <c r="CQ11" s="4">
        <v>1.2894372610464899</v>
      </c>
      <c r="CR11" s="4">
        <v>0.225845434344948</v>
      </c>
      <c r="CS11" s="4">
        <v>2.6400606805609299</v>
      </c>
      <c r="CT11" s="4">
        <v>1.2866811277821799</v>
      </c>
      <c r="CU11" s="4">
        <v>3.7879028880826601E-2</v>
      </c>
      <c r="CV11" s="4">
        <v>7.1827118082638899</v>
      </c>
      <c r="CW11" s="4">
        <v>134.449111911665</v>
      </c>
      <c r="CX11" s="4">
        <v>1.5434396044157199</v>
      </c>
      <c r="CY11" s="4">
        <v>130.981483099413</v>
      </c>
      <c r="CZ11" s="4">
        <v>0.51073858714200704</v>
      </c>
      <c r="DA11" s="4">
        <v>0.82312222619229503</v>
      </c>
      <c r="DB11" s="4">
        <v>7882.82140296338</v>
      </c>
    </row>
    <row r="12" spans="1:106">
      <c r="A12" t="s">
        <v>125</v>
      </c>
      <c r="B12" t="s">
        <v>124</v>
      </c>
      <c r="C12" s="4">
        <f t="shared" si="0"/>
        <v>4.3968438993859467</v>
      </c>
      <c r="D12" s="4">
        <v>8.0997976459249003E-9</v>
      </c>
      <c r="E12" s="4">
        <v>0.272304372839831</v>
      </c>
      <c r="F12" s="4">
        <v>0.16673819263828499</v>
      </c>
      <c r="G12" s="4">
        <v>6.02199676345522E-3</v>
      </c>
      <c r="H12" s="4">
        <v>1.9630704604001799E-4</v>
      </c>
      <c r="I12" s="4">
        <v>4.60360749332628E-3</v>
      </c>
      <c r="J12" s="4">
        <v>2.87283331885248E-3</v>
      </c>
      <c r="K12" s="4">
        <v>0.413907053104344</v>
      </c>
      <c r="L12" s="4">
        <v>0.18850755973741601</v>
      </c>
      <c r="M12" s="4">
        <v>1.1354698153937E-2</v>
      </c>
      <c r="N12" s="4">
        <v>0.88848375083508102</v>
      </c>
      <c r="O12" s="4">
        <v>2.4591718216393899E-6</v>
      </c>
      <c r="P12" s="4">
        <v>1.67902004489924E-3</v>
      </c>
      <c r="Q12" s="4">
        <v>1.8663400169015801E-2</v>
      </c>
      <c r="R12" s="4">
        <v>4.7851149337012802E-2</v>
      </c>
      <c r="S12" s="4">
        <v>1.5490578613266999E-2</v>
      </c>
      <c r="T12" s="4">
        <v>0.26959564701935801</v>
      </c>
      <c r="U12" s="4">
        <v>7.7466373155659501E-4</v>
      </c>
      <c r="V12" s="4">
        <v>3.4753786293999499E-4</v>
      </c>
      <c r="W12" s="4">
        <v>6.9505740334138901E-6</v>
      </c>
      <c r="X12" s="4">
        <v>3.9435526907212299E-6</v>
      </c>
      <c r="Y12" s="4">
        <v>4.4904098121877698E-5</v>
      </c>
      <c r="Z12" s="4">
        <v>1.20106540405206E-5</v>
      </c>
      <c r="AA12" s="4">
        <v>3.1261808905420398E-6</v>
      </c>
      <c r="AB12" s="4">
        <v>1.63741281568941E-2</v>
      </c>
      <c r="AC12" s="4">
        <v>4.48519753750685E-4</v>
      </c>
      <c r="AD12" s="4">
        <v>9.3577875876514297E-2</v>
      </c>
      <c r="AE12" s="4">
        <v>1.4829817001485799E-3</v>
      </c>
      <c r="AF12" s="4">
        <v>1.85455145448931E-3</v>
      </c>
      <c r="AG12" s="4">
        <v>1.1453597968747199E-3</v>
      </c>
      <c r="AH12" s="4">
        <v>3.6446571773878803E-5</v>
      </c>
      <c r="AI12" s="4">
        <v>9.6300265213579799E-5</v>
      </c>
      <c r="AJ12" s="4">
        <v>9.6536845983910796E-4</v>
      </c>
      <c r="AK12" s="4">
        <v>6.3696953171220004E-3</v>
      </c>
      <c r="AL12" s="4">
        <v>2.18239954510113E-2</v>
      </c>
      <c r="AM12" s="4">
        <v>8.73564309263163E-4</v>
      </c>
      <c r="AN12" s="4">
        <v>1.82194407341612E-3</v>
      </c>
      <c r="AO12" s="4">
        <v>9.2821746671160003E-3</v>
      </c>
      <c r="AP12" s="4">
        <v>8.7670282088658205E-8</v>
      </c>
      <c r="AQ12" s="4">
        <v>6.7421183496167503E-8</v>
      </c>
      <c r="AR12" s="4">
        <v>6.0662915025708298E-8</v>
      </c>
      <c r="AS12" s="4">
        <v>1.62316491413468E-5</v>
      </c>
      <c r="AT12" s="4">
        <v>3.2730981418857601E-6</v>
      </c>
      <c r="AU12" s="4">
        <v>4.49943066770408E-3</v>
      </c>
      <c r="AV12" s="4">
        <v>2.0575767904536101E-2</v>
      </c>
      <c r="AW12" s="4">
        <v>6.7813964585908303E-4</v>
      </c>
      <c r="AX12" s="4">
        <v>8.1486568309365695E-4</v>
      </c>
      <c r="AY12" s="4">
        <v>2.8740959617516298E-2</v>
      </c>
      <c r="AZ12" s="4">
        <v>3.82004500528286E-4</v>
      </c>
      <c r="BA12" s="4">
        <v>4.0986197027323101E-7</v>
      </c>
      <c r="BB12" s="4">
        <v>5.9469581033706103E-7</v>
      </c>
      <c r="BC12" s="4">
        <v>1.5027012649058599E-7</v>
      </c>
      <c r="BD12" s="4">
        <v>1.22413836881532E-5</v>
      </c>
      <c r="BE12" s="4">
        <v>1.75767228389959E-2</v>
      </c>
      <c r="BF12" s="4">
        <v>5.3139364038711E-4</v>
      </c>
      <c r="BG12" s="4">
        <v>2.3444468512377199E-2</v>
      </c>
      <c r="BH12" s="4">
        <v>1.1317578931856399E-6</v>
      </c>
      <c r="BI12" s="4">
        <v>1.0483184004402001E-6</v>
      </c>
      <c r="BJ12" s="4">
        <v>2.49321392507237E-3</v>
      </c>
      <c r="BK12" s="4">
        <v>0.264041317295588</v>
      </c>
      <c r="BL12" s="4">
        <v>9.5958195941791104E-5</v>
      </c>
      <c r="BM12" s="4">
        <v>1.4332792980511E-6</v>
      </c>
      <c r="BN12" s="4">
        <v>8.6594539293476692E-3</v>
      </c>
      <c r="BO12" s="4">
        <v>8.9581912757099799E-3</v>
      </c>
      <c r="BP12" s="4">
        <v>3.71285775257727E-4</v>
      </c>
      <c r="BQ12" s="4">
        <v>2.1689106529596901E-7</v>
      </c>
      <c r="BR12" s="4">
        <v>8.9698202739055903E-7</v>
      </c>
      <c r="BS12" s="4">
        <v>1.3008060230873399E-6</v>
      </c>
      <c r="BT12" s="4">
        <v>1.37715739924203E-6</v>
      </c>
      <c r="BU12" s="4">
        <v>2.7364865873551902E-4</v>
      </c>
      <c r="BV12" s="4">
        <v>1.15815223985279E-7</v>
      </c>
      <c r="BW12" s="4">
        <v>1.9600739119411502E-6</v>
      </c>
      <c r="BX12" s="4">
        <v>2.0277643113070501E-3</v>
      </c>
      <c r="BY12" s="4">
        <v>3.0922643502201301E-2</v>
      </c>
      <c r="BZ12" s="4">
        <v>3.9829277789953004E-3</v>
      </c>
      <c r="CA12" s="4">
        <v>1.67210325673007E-2</v>
      </c>
      <c r="CB12" s="4">
        <v>3.1323337513446702E-2</v>
      </c>
      <c r="CC12" s="4">
        <v>1.55783601550046E-3</v>
      </c>
      <c r="CD12" s="4">
        <v>1.08649469187308E-2</v>
      </c>
      <c r="CE12" s="4">
        <v>6.3029749092564404E-3</v>
      </c>
      <c r="CF12" s="4">
        <v>8.6872143397247496E-4</v>
      </c>
      <c r="CG12" s="4">
        <v>3.2095011633435601E-3</v>
      </c>
      <c r="CH12" s="4">
        <v>5.6287616317790201E-3</v>
      </c>
      <c r="CI12" s="4">
        <v>1.2469122675221E-5</v>
      </c>
      <c r="CJ12" s="4">
        <v>2.3441853354158101E-2</v>
      </c>
      <c r="CK12" s="4">
        <v>6.5457216193987103E-3</v>
      </c>
      <c r="CL12" s="4">
        <v>1.80607072915037E-3</v>
      </c>
      <c r="CM12" s="4">
        <v>4.0084941667786998E-3</v>
      </c>
      <c r="CN12" s="4">
        <v>2.4229066764732899E-2</v>
      </c>
      <c r="CO12" s="4">
        <v>1.98071966370052E-3</v>
      </c>
      <c r="CP12" s="4">
        <v>2.9461067053691298E-3</v>
      </c>
      <c r="CQ12" s="4">
        <v>1.3148455074903399E-3</v>
      </c>
      <c r="CR12" s="4">
        <v>2.3029569852406399E-4</v>
      </c>
      <c r="CS12" s="4">
        <v>2.6920828412544599E-3</v>
      </c>
      <c r="CT12" s="4">
        <v>1.31203506486539E-3</v>
      </c>
      <c r="CU12" s="4">
        <v>4.15776014512206E-5</v>
      </c>
      <c r="CV12" s="4">
        <v>2.2026308075967799E-2</v>
      </c>
      <c r="CW12" s="4">
        <v>0.88816624504935204</v>
      </c>
      <c r="CX12" s="4">
        <v>1.5046386539498901E-3</v>
      </c>
      <c r="CY12" s="4">
        <v>0.107555606887887</v>
      </c>
      <c r="CZ12" s="4">
        <v>6.1642829790815098E-4</v>
      </c>
      <c r="DA12" s="4">
        <v>3.16644044525599E-3</v>
      </c>
      <c r="DB12" s="4">
        <v>0.34203834863565102</v>
      </c>
    </row>
    <row r="13" spans="1:106">
      <c r="A13" t="s">
        <v>126</v>
      </c>
      <c r="B13" t="s">
        <v>124</v>
      </c>
      <c r="C13" s="4">
        <f t="shared" si="0"/>
        <v>10.07421661160099</v>
      </c>
      <c r="D13" s="4">
        <v>3.6625171964182199E-7</v>
      </c>
      <c r="E13" s="4">
        <v>0.366820142056419</v>
      </c>
      <c r="F13" s="4">
        <v>0.235585928296424</v>
      </c>
      <c r="G13" s="4">
        <v>9.1976982460904994E-3</v>
      </c>
      <c r="H13" s="4">
        <v>2.6985879801885297E-4</v>
      </c>
      <c r="I13" s="4">
        <v>6.86806255897529E-3</v>
      </c>
      <c r="J13" s="4">
        <v>4.2576520514555497E-3</v>
      </c>
      <c r="K13" s="4">
        <v>0.59468493175778803</v>
      </c>
      <c r="L13" s="4">
        <v>0.26216475464371902</v>
      </c>
      <c r="M13" s="4">
        <v>1.7477927032759299E-2</v>
      </c>
      <c r="N13" s="4">
        <v>1.3246480816720501</v>
      </c>
      <c r="O13" s="4">
        <v>4.5253751854439596E-6</v>
      </c>
      <c r="P13" s="4">
        <v>2.4632336723486199E-3</v>
      </c>
      <c r="Q13" s="4">
        <v>2.57587834520169E-2</v>
      </c>
      <c r="R13" s="4">
        <v>0.134610728098782</v>
      </c>
      <c r="S13" s="4">
        <v>2.1991124420329401E-2</v>
      </c>
      <c r="T13" s="4">
        <v>0.38273014616150403</v>
      </c>
      <c r="U13" s="4">
        <v>1.37921267082166E-3</v>
      </c>
      <c r="V13" s="4">
        <v>6.5334085873998003E-4</v>
      </c>
      <c r="W13" s="4">
        <v>1.2374814239858399E-5</v>
      </c>
      <c r="X13" s="4">
        <v>6.6912243312553396E-6</v>
      </c>
      <c r="Y13" s="4">
        <v>9.5580092312380196E-5</v>
      </c>
      <c r="Z13" s="4">
        <v>1.8115010639173799E-5</v>
      </c>
      <c r="AA13" s="4">
        <v>4.6029059655307398E-6</v>
      </c>
      <c r="AB13" s="4">
        <v>2.45077683104401E-2</v>
      </c>
      <c r="AC13" s="4">
        <v>8.1546073825840499E-4</v>
      </c>
      <c r="AD13" s="4">
        <v>0.13524855543696801</v>
      </c>
      <c r="AE13" s="4">
        <v>2.4404979553279901E-3</v>
      </c>
      <c r="AF13" s="4">
        <v>3.4887618139157902E-3</v>
      </c>
      <c r="AG13" s="4">
        <v>1.5716452417556201E-3</v>
      </c>
      <c r="AH13" s="4">
        <v>6.7215889769462305E-5</v>
      </c>
      <c r="AI13" s="4">
        <v>1.52493439680674E-4</v>
      </c>
      <c r="AJ13" s="4">
        <v>1.39739661885218E-3</v>
      </c>
      <c r="AK13" s="4">
        <v>1.04291454748613E-2</v>
      </c>
      <c r="AL13" s="4">
        <v>3.1295153043195301E-2</v>
      </c>
      <c r="AM13" s="4">
        <v>1.1947644061271201E-3</v>
      </c>
      <c r="AN13" s="4">
        <v>2.3168135226611999E-3</v>
      </c>
      <c r="AO13" s="4">
        <v>1.4789270348362899E-2</v>
      </c>
      <c r="AP13" s="4">
        <v>1.22810997301148E-7</v>
      </c>
      <c r="AQ13" s="4">
        <v>1.24981173129442E-7</v>
      </c>
      <c r="AR13" s="4">
        <v>9.2616017313930695E-8</v>
      </c>
      <c r="AS13" s="4">
        <v>2.3320977715991702E-5</v>
      </c>
      <c r="AT13" s="4">
        <v>4.7306245343465402E-6</v>
      </c>
      <c r="AU13" s="4">
        <v>6.6279268753777001E-3</v>
      </c>
      <c r="AV13" s="4">
        <v>2.9299882160407201E-2</v>
      </c>
      <c r="AW13" s="4">
        <v>9.9694707635780895E-4</v>
      </c>
      <c r="AX13" s="4">
        <v>1.3596992887841099E-3</v>
      </c>
      <c r="AY13" s="4">
        <v>4.3947345468071303E-2</v>
      </c>
      <c r="AZ13" s="4">
        <v>5.0483811999765902E-4</v>
      </c>
      <c r="BA13" s="4">
        <v>7.5422919757399404E-7</v>
      </c>
      <c r="BB13" s="4">
        <v>8.7532964649577302E-7</v>
      </c>
      <c r="BC13" s="4">
        <v>2.0684473397642399E-7</v>
      </c>
      <c r="BD13" s="4">
        <v>1.8121814464725099E-5</v>
      </c>
      <c r="BE13" s="4">
        <v>2.50194065663355E-2</v>
      </c>
      <c r="BF13" s="4">
        <v>9.4609417242661799E-4</v>
      </c>
      <c r="BG13" s="4">
        <v>3.2264040482602001E-2</v>
      </c>
      <c r="BH13" s="4">
        <v>1.8884712344223701E-6</v>
      </c>
      <c r="BI13" s="4">
        <v>2.8166319852122001E-6</v>
      </c>
      <c r="BJ13" s="4">
        <v>3.44075721805051E-3</v>
      </c>
      <c r="BK13" s="4">
        <v>0.403361458792942</v>
      </c>
      <c r="BL13" s="4">
        <v>1.4588626502418599E-4</v>
      </c>
      <c r="BM13" s="4">
        <v>1.9779955665491202E-6</v>
      </c>
      <c r="BN13" s="4">
        <v>1.31650598315527E-2</v>
      </c>
      <c r="BO13" s="4">
        <v>1.52413962179269E-2</v>
      </c>
      <c r="BP13" s="4">
        <v>5.3181183226501698E-4</v>
      </c>
      <c r="BQ13" s="4">
        <v>3.6621936820107201E-7</v>
      </c>
      <c r="BR13" s="4">
        <v>1.3451603239844901E-6</v>
      </c>
      <c r="BS13" s="4">
        <v>1.95341235372914E-6</v>
      </c>
      <c r="BT13" s="4">
        <v>1.7988584071001299E-6</v>
      </c>
      <c r="BU13" s="4">
        <v>4.21429050279486E-4</v>
      </c>
      <c r="BV13" s="4">
        <v>2.0288830907211299E-7</v>
      </c>
      <c r="BW13" s="4">
        <v>2.7204787612904501E-6</v>
      </c>
      <c r="BX13" s="4">
        <v>3.0475897651706801E-3</v>
      </c>
      <c r="BY13" s="4">
        <v>6.6686684190263898E-2</v>
      </c>
      <c r="BZ13" s="4">
        <v>8.5894418092547897E-3</v>
      </c>
      <c r="CA13" s="4">
        <v>3.6059990086918597E-2</v>
      </c>
      <c r="CB13" s="4">
        <v>6.7550806786475695E-2</v>
      </c>
      <c r="CC13" s="4">
        <v>3.3595742996067801E-3</v>
      </c>
      <c r="CD13" s="4">
        <v>2.3430961970046401E-2</v>
      </c>
      <c r="CE13" s="4">
        <v>1.35927737614936E-2</v>
      </c>
      <c r="CF13" s="4">
        <v>1.87345405681476E-3</v>
      </c>
      <c r="CG13" s="4">
        <v>6.9214972022990304E-3</v>
      </c>
      <c r="CH13" s="4">
        <v>1.2138789146342E-2</v>
      </c>
      <c r="CI13" s="4">
        <v>2.6191203428932401E-5</v>
      </c>
      <c r="CJ13" s="4">
        <v>5.0553875555688702E-2</v>
      </c>
      <c r="CK13" s="4">
        <v>1.4116272769472299E-2</v>
      </c>
      <c r="CL13" s="4">
        <v>3.8949085427174598E-3</v>
      </c>
      <c r="CM13" s="4">
        <v>8.6445773809556998E-3</v>
      </c>
      <c r="CN13" s="4">
        <v>5.2251552279142702E-2</v>
      </c>
      <c r="CO13" s="4">
        <v>4.2715502855775996E-3</v>
      </c>
      <c r="CP13" s="4">
        <v>6.3534699883528601E-3</v>
      </c>
      <c r="CQ13" s="4">
        <v>2.83554952573035E-3</v>
      </c>
      <c r="CR13" s="4">
        <v>4.9664759472317502E-4</v>
      </c>
      <c r="CS13" s="4">
        <v>5.8056510671859003E-3</v>
      </c>
      <c r="CT13" s="4">
        <v>2.8294886241211001E-3</v>
      </c>
      <c r="CU13" s="4">
        <v>8.7333122470598006E-5</v>
      </c>
      <c r="CV13" s="4">
        <v>3.5851755041061098E-2</v>
      </c>
      <c r="CW13" s="4">
        <v>1.29294320067651</v>
      </c>
      <c r="CX13" s="4">
        <v>3.6861635686880698E-3</v>
      </c>
      <c r="CY13" s="4">
        <v>0.28570094069955099</v>
      </c>
      <c r="CZ13" s="4">
        <v>1.34378722901081E-3</v>
      </c>
      <c r="DA13" s="4">
        <v>5.0428302257619897E-3</v>
      </c>
      <c r="DB13" s="4">
        <v>3.8554730990201498</v>
      </c>
    </row>
    <row r="14" spans="1:106">
      <c r="A14" t="s">
        <v>127</v>
      </c>
      <c r="B14" t="s">
        <v>124</v>
      </c>
      <c r="C14" s="4">
        <f t="shared" si="0"/>
        <v>27.775198218132822</v>
      </c>
      <c r="D14" s="4">
        <v>7.3719897415084597E-7</v>
      </c>
      <c r="E14" s="4">
        <v>0.56976853129645599</v>
      </c>
      <c r="F14" s="4">
        <v>0.48345164723568601</v>
      </c>
      <c r="G14" s="4">
        <v>1.53602355889812E-2</v>
      </c>
      <c r="H14" s="4">
        <v>5.2613028796812903E-4</v>
      </c>
      <c r="I14" s="4">
        <v>1.4076490677071301E-2</v>
      </c>
      <c r="J14" s="4">
        <v>1.23462019090309E-2</v>
      </c>
      <c r="K14" s="4">
        <v>1.5185144403698401</v>
      </c>
      <c r="L14" s="4">
        <v>0.53687236042085695</v>
      </c>
      <c r="M14" s="4">
        <v>5.3835499988697501E-2</v>
      </c>
      <c r="N14" s="4">
        <v>2.2821163880406199</v>
      </c>
      <c r="O14" s="4">
        <v>1.07260520869125E-5</v>
      </c>
      <c r="P14" s="4">
        <v>6.8357511901083199E-3</v>
      </c>
      <c r="Q14" s="4">
        <v>5.4210121226510803E-2</v>
      </c>
      <c r="R14" s="4">
        <v>2.95652441644777</v>
      </c>
      <c r="S14" s="4">
        <v>0.33855644335572499</v>
      </c>
      <c r="T14" s="4">
        <v>5.8921842545563701</v>
      </c>
      <c r="U14" s="4">
        <v>5.05875046229532E-3</v>
      </c>
      <c r="V14" s="4">
        <v>2.85781835131754E-3</v>
      </c>
      <c r="W14" s="4">
        <v>4.5389009672749101E-5</v>
      </c>
      <c r="X14" s="4">
        <v>4.6921646690015598E-5</v>
      </c>
      <c r="Y14" s="4">
        <v>2.2424406695098901E-4</v>
      </c>
      <c r="Z14" s="4">
        <v>6.8954636864528403E-5</v>
      </c>
      <c r="AA14" s="4">
        <v>1.23263053825241E-5</v>
      </c>
      <c r="AB14" s="4">
        <v>6.6820488388428703E-2</v>
      </c>
      <c r="AC14" s="4">
        <v>3.1273986289901499E-3</v>
      </c>
      <c r="AD14" s="4">
        <v>0.32636019186168902</v>
      </c>
      <c r="AE14" s="4">
        <v>4.7987101364308903E-3</v>
      </c>
      <c r="AF14" s="4">
        <v>1.485936585249E-2</v>
      </c>
      <c r="AG14" s="4">
        <v>2.5297299327979601E-3</v>
      </c>
      <c r="AH14" s="4">
        <v>1.4455471399844099E-4</v>
      </c>
      <c r="AI14" s="4">
        <v>4.7432080567823401E-4</v>
      </c>
      <c r="AJ14" s="4">
        <v>3.2437790352385799E-3</v>
      </c>
      <c r="AK14" s="4">
        <v>1.6051971159160301E-2</v>
      </c>
      <c r="AL14" s="4">
        <v>0.157159979942253</v>
      </c>
      <c r="AM14" s="4">
        <v>5.4423060985988399E-4</v>
      </c>
      <c r="AN14" s="4">
        <v>7.0917242029238802E-4</v>
      </c>
      <c r="AO14" s="4">
        <v>1.20826023107241E-3</v>
      </c>
      <c r="AP14" s="4">
        <v>2.33685934182818E-7</v>
      </c>
      <c r="AQ14" s="4">
        <v>3.0594100760514998E-7</v>
      </c>
      <c r="AR14" s="4">
        <v>2.5609125265557597E-7</v>
      </c>
      <c r="AS14" s="4">
        <v>5.9549585896856701E-5</v>
      </c>
      <c r="AT14" s="4">
        <v>1.14151868437107E-5</v>
      </c>
      <c r="AU14" s="4">
        <v>1.4543434410476E-2</v>
      </c>
      <c r="AV14" s="4">
        <v>6.0193690678346602E-2</v>
      </c>
      <c r="AW14" s="4">
        <v>2.5136556816170801E-3</v>
      </c>
      <c r="AX14" s="4">
        <v>3.1450709990963298E-3</v>
      </c>
      <c r="AY14" s="4">
        <v>8.3956017261567706E-2</v>
      </c>
      <c r="AZ14" s="4">
        <v>3.3750104974208201E-4</v>
      </c>
      <c r="BA14" s="4">
        <v>1.78767534781875E-6</v>
      </c>
      <c r="BB14" s="4">
        <v>2.4687767206184198E-6</v>
      </c>
      <c r="BC14" s="4">
        <v>3.0885597887212402E-7</v>
      </c>
      <c r="BD14" s="4">
        <v>4.6114756852037598E-5</v>
      </c>
      <c r="BE14" s="4">
        <v>5.60949262374709E-2</v>
      </c>
      <c r="BF14" s="4">
        <v>3.47013512374909E-3</v>
      </c>
      <c r="BG14" s="4">
        <v>7.1600534413888597E-2</v>
      </c>
      <c r="BH14" s="4">
        <v>4.3681541654115797E-6</v>
      </c>
      <c r="BI14" s="4">
        <v>1.8003436674896299E-5</v>
      </c>
      <c r="BJ14" s="4">
        <v>6.8523280989688101E-3</v>
      </c>
      <c r="BK14" s="4">
        <v>1.1421008214059201</v>
      </c>
      <c r="BL14" s="4">
        <v>4.1074970609443902E-4</v>
      </c>
      <c r="BM14" s="4">
        <v>3.9392127201522498E-6</v>
      </c>
      <c r="BN14" s="4">
        <v>3.70668510543435E-2</v>
      </c>
      <c r="BO14" s="4">
        <v>6.1941882319527602E-2</v>
      </c>
      <c r="BP14" s="4">
        <v>1.12266033667117E-3</v>
      </c>
      <c r="BQ14" s="4">
        <v>1.31221236629246E-6</v>
      </c>
      <c r="BR14" s="4">
        <v>3.8525367931793303E-6</v>
      </c>
      <c r="BS14" s="4">
        <v>5.2200846016654898E-6</v>
      </c>
      <c r="BT14" s="4">
        <v>1.5406044000254499E-6</v>
      </c>
      <c r="BU14" s="4">
        <v>1.1887355484014399E-3</v>
      </c>
      <c r="BV14" s="4">
        <v>7.95819216431938E-7</v>
      </c>
      <c r="BW14" s="4">
        <v>5.5106967213386496E-6</v>
      </c>
      <c r="BX14" s="4">
        <v>9.2177056670439197E-3</v>
      </c>
      <c r="BY14" s="4">
        <v>0.221810250517396</v>
      </c>
      <c r="BZ14" s="4">
        <v>2.8569815138500501E-2</v>
      </c>
      <c r="CA14" s="4">
        <v>0.11994111766021801</v>
      </c>
      <c r="CB14" s="4">
        <v>0.224684456243335</v>
      </c>
      <c r="CC14" s="4">
        <v>1.11744649786678E-2</v>
      </c>
      <c r="CD14" s="4">
        <v>7.7935012177413707E-2</v>
      </c>
      <c r="CE14" s="4">
        <v>4.5211672913006699E-2</v>
      </c>
      <c r="CF14" s="4">
        <v>6.2313986475816402E-3</v>
      </c>
      <c r="CG14" s="4">
        <v>2.30219727827096E-2</v>
      </c>
      <c r="CH14" s="4">
        <v>4.0375494661662299E-2</v>
      </c>
      <c r="CI14" s="4">
        <v>9.2174276915111896E-5</v>
      </c>
      <c r="CJ14" s="4">
        <v>0.168150027817244</v>
      </c>
      <c r="CK14" s="4">
        <v>4.6952911775236701E-2</v>
      </c>
      <c r="CL14" s="4">
        <v>1.2955069667845801E-2</v>
      </c>
      <c r="CM14" s="4">
        <v>2.8753204598028902E-2</v>
      </c>
      <c r="CN14" s="4">
        <v>0.173796763802084</v>
      </c>
      <c r="CO14" s="4">
        <v>1.4207838497988399E-2</v>
      </c>
      <c r="CP14" s="4">
        <v>2.1132626203913901E-2</v>
      </c>
      <c r="CQ14" s="4">
        <v>9.4314773375485592E-3</v>
      </c>
      <c r="CR14" s="4">
        <v>1.6519268987809899E-3</v>
      </c>
      <c r="CS14" s="4">
        <v>1.9310495539934198E-2</v>
      </c>
      <c r="CT14" s="4">
        <v>9.4113178391325193E-3</v>
      </c>
      <c r="CU14" s="4">
        <v>3.0735003973028402E-4</v>
      </c>
      <c r="CV14" s="4">
        <v>0.13418635975971999</v>
      </c>
      <c r="CW14" s="4">
        <v>2.1703783563994699</v>
      </c>
      <c r="CX14" s="4">
        <v>2.2262914843683E-2</v>
      </c>
      <c r="CY14" s="4">
        <v>2.14633783696096</v>
      </c>
      <c r="CZ14" s="4">
        <v>8.3061069174711396E-3</v>
      </c>
      <c r="DA14" s="4">
        <v>1.78310748431861E-2</v>
      </c>
      <c r="DB14" s="4">
        <v>5.0733261110467298</v>
      </c>
    </row>
    <row r="15" spans="1:106">
      <c r="A15" t="s">
        <v>128</v>
      </c>
      <c r="B15" t="s">
        <v>124</v>
      </c>
      <c r="C15" s="4">
        <f t="shared" si="0"/>
        <v>486.76372459597059</v>
      </c>
      <c r="D15" s="4">
        <v>5.8224632353315197E-9</v>
      </c>
      <c r="E15" s="4">
        <v>7.2630372919282902</v>
      </c>
      <c r="F15" s="4">
        <v>3.2402534407955699</v>
      </c>
      <c r="G15" s="4">
        <v>0.15050327641039701</v>
      </c>
      <c r="H15" s="4">
        <v>4.7865113081113396E-3</v>
      </c>
      <c r="I15" s="4">
        <v>0.111104382967899</v>
      </c>
      <c r="J15" s="4">
        <v>9.2853871998405502E-2</v>
      </c>
      <c r="K15" s="4">
        <v>9.73596568781762</v>
      </c>
      <c r="L15" s="4">
        <v>3.7447226580223298</v>
      </c>
      <c r="M15" s="4">
        <v>0.28868314522510402</v>
      </c>
      <c r="N15" s="4">
        <v>23.787515608250299</v>
      </c>
      <c r="O15" s="4">
        <v>5.5145556917255999E-5</v>
      </c>
      <c r="P15" s="4">
        <v>3.5950473804748799E-2</v>
      </c>
      <c r="Q15" s="4">
        <v>0.32887718716117298</v>
      </c>
      <c r="R15" s="4">
        <v>0.33307206573129799</v>
      </c>
      <c r="S15" s="4">
        <v>0.28585884163180603</v>
      </c>
      <c r="T15" s="4">
        <v>4.9750433014766404</v>
      </c>
      <c r="U15" s="4">
        <v>2.4769080671972001E-2</v>
      </c>
      <c r="V15" s="4">
        <v>7.0421169595918601E-3</v>
      </c>
      <c r="W15" s="4">
        <v>2.22237497299904E-4</v>
      </c>
      <c r="X15" s="4">
        <v>8.9993231191659801E-5</v>
      </c>
      <c r="Y15" s="4">
        <v>1.1453491534625299E-3</v>
      </c>
      <c r="Z15" s="4">
        <v>4.8775769861990098E-4</v>
      </c>
      <c r="AA15" s="4">
        <v>5.5659310667993098E-5</v>
      </c>
      <c r="AB15" s="4">
        <v>0.25332629820195302</v>
      </c>
      <c r="AC15" s="4">
        <v>1.43588723382617E-2</v>
      </c>
      <c r="AD15" s="4">
        <v>1.94417889189983</v>
      </c>
      <c r="AE15" s="4">
        <v>2.8776852238972899E-2</v>
      </c>
      <c r="AF15" s="4">
        <v>3.9224432375411601E-2</v>
      </c>
      <c r="AG15" s="4">
        <v>2.4490318431044E-2</v>
      </c>
      <c r="AH15" s="4">
        <v>6.84483543683991E-4</v>
      </c>
      <c r="AI15" s="4">
        <v>2.9411041904428099E-3</v>
      </c>
      <c r="AJ15" s="4">
        <v>2.3247896335184998E-2</v>
      </c>
      <c r="AK15" s="4">
        <v>0.143417140386744</v>
      </c>
      <c r="AL15" s="4">
        <v>0.417522510103982</v>
      </c>
      <c r="AM15" s="4">
        <v>2.8896027438635799E-2</v>
      </c>
      <c r="AN15" s="4">
        <v>7.7085149683476906E-2</v>
      </c>
      <c r="AO15" s="4">
        <v>0.165362289097054</v>
      </c>
      <c r="AP15" s="4">
        <v>1.6526905367374299E-6</v>
      </c>
      <c r="AQ15" s="4">
        <v>1.3521626324574401E-6</v>
      </c>
      <c r="AR15" s="4">
        <v>1.13248364974151E-6</v>
      </c>
      <c r="AS15" s="4">
        <v>3.81802575992849E-4</v>
      </c>
      <c r="AT15" s="4">
        <v>6.8002059877573796E-5</v>
      </c>
      <c r="AU15" s="4">
        <v>9.0277807335919197E-2</v>
      </c>
      <c r="AV15" s="4">
        <v>0.42254075266015401</v>
      </c>
      <c r="AW15" s="4">
        <v>1.1161220289525301E-2</v>
      </c>
      <c r="AX15" s="4">
        <v>1.75857329709522E-2</v>
      </c>
      <c r="AY15" s="4">
        <v>0.61062096074943994</v>
      </c>
      <c r="AZ15" s="4">
        <v>8.8554744305094097E-3</v>
      </c>
      <c r="BA15" s="4">
        <v>9.1909261528760705E-6</v>
      </c>
      <c r="BB15" s="4">
        <v>1.59514023215747E-5</v>
      </c>
      <c r="BC15" s="4">
        <v>3.0210427044002001E-6</v>
      </c>
      <c r="BD15" s="4">
        <v>2.42454904425094E-4</v>
      </c>
      <c r="BE15" s="4">
        <v>0.44630424503539901</v>
      </c>
      <c r="BF15" s="4">
        <v>1.6990768266475401E-2</v>
      </c>
      <c r="BG15" s="4">
        <v>0.39423248743024802</v>
      </c>
      <c r="BH15" s="4">
        <v>2.44246291263226E-5</v>
      </c>
      <c r="BI15" s="4">
        <v>2.3636581855957701E-5</v>
      </c>
      <c r="BJ15" s="4">
        <v>4.5141183433464599E-2</v>
      </c>
      <c r="BK15" s="4">
        <v>9.2446790408949902</v>
      </c>
      <c r="BL15" s="4">
        <v>3.3881831226637302E-3</v>
      </c>
      <c r="BM15" s="4">
        <v>2.5950410052692899E-5</v>
      </c>
      <c r="BN15" s="4">
        <v>0.30575622401965002</v>
      </c>
      <c r="BO15" s="4">
        <v>0.225022790545401</v>
      </c>
      <c r="BP15" s="4">
        <v>9.7723579879333208E-3</v>
      </c>
      <c r="BQ15" s="4">
        <v>3.9268253067008303E-6</v>
      </c>
      <c r="BR15" s="4">
        <v>2.18595389410834E-5</v>
      </c>
      <c r="BS15" s="4">
        <v>3.5328999128224997E-5</v>
      </c>
      <c r="BT15" s="4">
        <v>2.7025516391474001E-5</v>
      </c>
      <c r="BU15" s="4">
        <v>5.3511494539434197E-3</v>
      </c>
      <c r="BV15" s="4">
        <v>3.2037568815424699E-6</v>
      </c>
      <c r="BW15" s="4">
        <v>3.7229567004826302E-5</v>
      </c>
      <c r="BX15" s="4">
        <v>4.5347190944918001E-2</v>
      </c>
      <c r="BY15" s="4">
        <v>0.91220623313683502</v>
      </c>
      <c r="BZ15" s="4">
        <v>0.11749485602273101</v>
      </c>
      <c r="CA15" s="4">
        <v>0.49326410697357898</v>
      </c>
      <c r="CB15" s="4">
        <v>0.92402655421037505</v>
      </c>
      <c r="CC15" s="4">
        <v>4.5955570501060299E-2</v>
      </c>
      <c r="CD15" s="4">
        <v>0.32051180557255898</v>
      </c>
      <c r="CE15" s="4">
        <v>0.185935364779518</v>
      </c>
      <c r="CF15" s="4">
        <v>2.5626952200022798E-2</v>
      </c>
      <c r="CG15" s="4">
        <v>9.4679064752452399E-2</v>
      </c>
      <c r="CH15" s="4">
        <v>0.166046329285682</v>
      </c>
      <c r="CI15" s="4">
        <v>3.6264637488521098E-4</v>
      </c>
      <c r="CJ15" s="4">
        <v>0.69152576636664997</v>
      </c>
      <c r="CK15" s="4">
        <v>0.193096300488312</v>
      </c>
      <c r="CL15" s="4">
        <v>5.3278400227964602E-2</v>
      </c>
      <c r="CM15" s="4">
        <v>0.118249054747466</v>
      </c>
      <c r="CN15" s="4">
        <v>0.71474826284837301</v>
      </c>
      <c r="CO15" s="4">
        <v>5.8430477433007402E-2</v>
      </c>
      <c r="CP15" s="4">
        <v>8.6909028328468294E-2</v>
      </c>
      <c r="CQ15" s="4">
        <v>3.8787442847803999E-2</v>
      </c>
      <c r="CR15" s="4">
        <v>6.7936355972702603E-3</v>
      </c>
      <c r="CS15" s="4">
        <v>7.9415420862650493E-2</v>
      </c>
      <c r="CT15" s="4">
        <v>3.8704535858297501E-2</v>
      </c>
      <c r="CU15" s="4">
        <v>1.2092243243921701E-3</v>
      </c>
      <c r="CV15" s="4">
        <v>0.41240868561587302</v>
      </c>
      <c r="CW15" s="4">
        <v>17.0836571523181</v>
      </c>
      <c r="CX15" s="4">
        <v>3.1782304322340901E-2</v>
      </c>
      <c r="CY15" s="4">
        <v>1.5428741520420299</v>
      </c>
      <c r="CZ15" s="4">
        <v>1.1341588767241201E-2</v>
      </c>
      <c r="DA15" s="4">
        <v>0.27753806277958998</v>
      </c>
      <c r="DB15" s="4">
        <v>392.55730354404398</v>
      </c>
    </row>
    <row r="16" spans="1:106">
      <c r="A16" t="s">
        <v>129</v>
      </c>
      <c r="B16" t="s">
        <v>130</v>
      </c>
      <c r="C16" s="4">
        <f t="shared" si="0"/>
        <v>3.4944042334186345</v>
      </c>
      <c r="D16" s="4">
        <v>0</v>
      </c>
      <c r="E16" s="4">
        <v>4.4658928485454601E-2</v>
      </c>
      <c r="F16" s="4">
        <v>7.06791258476335E-2</v>
      </c>
      <c r="G16" s="4">
        <v>1.5763543022606699E-3</v>
      </c>
      <c r="H16" s="4">
        <v>1.4901590429895601E-3</v>
      </c>
      <c r="I16" s="4">
        <v>3.9022463040302301E-3</v>
      </c>
      <c r="J16" s="4">
        <v>1.6373797934255299E-3</v>
      </c>
      <c r="K16" s="4">
        <v>0.18717896195661901</v>
      </c>
      <c r="L16" s="4">
        <v>0.117888709994312</v>
      </c>
      <c r="M16" s="4">
        <v>1.1013338538862201E-2</v>
      </c>
      <c r="N16" s="4">
        <v>0.800573521577013</v>
      </c>
      <c r="O16" s="4">
        <v>1.2798294453241E-6</v>
      </c>
      <c r="P16" s="4">
        <v>8.2346816849419705E-4</v>
      </c>
      <c r="Q16" s="4">
        <v>5.9833691475765002E-3</v>
      </c>
      <c r="R16" s="4">
        <v>5.1023406849439604E-3</v>
      </c>
      <c r="S16" s="4">
        <v>1.92681030678335E-3</v>
      </c>
      <c r="T16" s="4">
        <v>3.3533910146902497E-2</v>
      </c>
      <c r="U16" s="4">
        <v>4.6331776306073602E-3</v>
      </c>
      <c r="V16" s="4">
        <v>1.7901965213140999E-3</v>
      </c>
      <c r="W16" s="4">
        <v>4.1570610343129102E-5</v>
      </c>
      <c r="X16" s="4">
        <v>2.8867715326027898E-6</v>
      </c>
      <c r="Y16" s="4">
        <v>6.2025722399836094E-5</v>
      </c>
      <c r="Z16" s="4">
        <v>1.83478177891152E-4</v>
      </c>
      <c r="AA16" s="4">
        <v>1.62027134180172E-6</v>
      </c>
      <c r="AB16" s="4">
        <v>5.3222212344679097E-3</v>
      </c>
      <c r="AC16" s="4">
        <v>9.8973911978034998E-2</v>
      </c>
      <c r="AD16" s="4">
        <v>3.72477571989605E-2</v>
      </c>
      <c r="AE16" s="4">
        <v>5.3220943158943505E-4</v>
      </c>
      <c r="AF16" s="4">
        <v>1.09852896836621E-2</v>
      </c>
      <c r="AG16" s="4">
        <v>4.4927321528745001E-4</v>
      </c>
      <c r="AH16" s="4">
        <v>1.7325798879554602E-5</v>
      </c>
      <c r="AI16" s="4">
        <v>5.4368208183430697E-3</v>
      </c>
      <c r="AJ16" s="4">
        <v>0.106765712337464</v>
      </c>
      <c r="AK16" s="4">
        <v>9.1507234802930201E-3</v>
      </c>
      <c r="AL16" s="4">
        <v>6.5349136781003396E-3</v>
      </c>
      <c r="AM16" s="4">
        <v>4.9510226532034598E-5</v>
      </c>
      <c r="AN16" s="4">
        <v>1.02740752802784E-4</v>
      </c>
      <c r="AO16" s="4">
        <v>4.8384199826143097E-4</v>
      </c>
      <c r="AP16" s="4">
        <v>2.5767653233081201E-8</v>
      </c>
      <c r="AQ16" s="4">
        <v>3.5199744124032102E-8</v>
      </c>
      <c r="AR16" s="4">
        <v>3.8716005774234898E-8</v>
      </c>
      <c r="AS16" s="4">
        <v>7.3403514492791596E-6</v>
      </c>
      <c r="AT16" s="4">
        <v>1.30282466593077E-6</v>
      </c>
      <c r="AU16" s="4">
        <v>2.28351805791177E-3</v>
      </c>
      <c r="AV16" s="4">
        <v>1.0705825233488399E-2</v>
      </c>
      <c r="AW16" s="4">
        <v>2.3247446826947E-4</v>
      </c>
      <c r="AX16" s="4">
        <v>3.74011443449627E-4</v>
      </c>
      <c r="AY16" s="4">
        <v>1.1557782203418399E-2</v>
      </c>
      <c r="AZ16" s="4">
        <v>1.08220539571343E-4</v>
      </c>
      <c r="BA16" s="4">
        <v>2.1330490755401701E-7</v>
      </c>
      <c r="BB16" s="4">
        <v>3.12986400262442E-7</v>
      </c>
      <c r="BC16" s="4">
        <v>4.6608323322918099E-8</v>
      </c>
      <c r="BD16" s="4">
        <v>6.2747106995198497E-6</v>
      </c>
      <c r="BE16" s="4">
        <v>7.6254108388799802E-3</v>
      </c>
      <c r="BF16" s="4">
        <v>3.17820626859785E-3</v>
      </c>
      <c r="BG16" s="4">
        <v>6.14250132161077E-3</v>
      </c>
      <c r="BH16" s="4">
        <v>5.19460338124481E-7</v>
      </c>
      <c r="BI16" s="4">
        <v>3.5536644237402799E-6</v>
      </c>
      <c r="BJ16" s="4">
        <v>9.5525678557026197E-4</v>
      </c>
      <c r="BK16" s="4">
        <v>0.194719106868282</v>
      </c>
      <c r="BL16" s="4">
        <v>6.9243155760280299E-5</v>
      </c>
      <c r="BM16" s="4">
        <v>5.4915054071862404E-7</v>
      </c>
      <c r="BN16" s="4">
        <v>6.2486368292346099E-3</v>
      </c>
      <c r="BO16" s="4">
        <v>6.6380079909392096E-3</v>
      </c>
      <c r="BP16" s="4">
        <v>2.0340159466587901E-4</v>
      </c>
      <c r="BQ16" s="4">
        <v>1.98739684118555E-7</v>
      </c>
      <c r="BR16" s="4">
        <v>6.3610546297654201E-7</v>
      </c>
      <c r="BS16" s="4">
        <v>1.1912409466486401E-6</v>
      </c>
      <c r="BT16" s="4">
        <v>4.52481948768792E-7</v>
      </c>
      <c r="BU16" s="4">
        <v>1.8596755659351801E-4</v>
      </c>
      <c r="BV16" s="4">
        <v>1.34461781035826E-7</v>
      </c>
      <c r="BW16" s="4">
        <v>9.6261944024836902E-7</v>
      </c>
      <c r="BX16" s="4">
        <v>1.3241929426645301E-3</v>
      </c>
      <c r="BY16" s="4">
        <v>4.7488727034533697E-2</v>
      </c>
      <c r="BZ16" s="4">
        <v>6.1166882476106996E-3</v>
      </c>
      <c r="CA16" s="4">
        <v>2.5678934961286901E-2</v>
      </c>
      <c r="CB16" s="4">
        <v>4.8104083497284303E-2</v>
      </c>
      <c r="CC16" s="4">
        <v>2.3924102510640998E-3</v>
      </c>
      <c r="CD16" s="4">
        <v>1.6685588294919701E-2</v>
      </c>
      <c r="CE16" s="4">
        <v>9.67964640377161E-3</v>
      </c>
      <c r="CF16" s="4">
        <v>1.33411863846734E-3</v>
      </c>
      <c r="CG16" s="4">
        <v>4.9289163991490898E-3</v>
      </c>
      <c r="CH16" s="4">
        <v>8.6442391205972698E-3</v>
      </c>
      <c r="CI16" s="4">
        <v>1.8320203031149501E-5</v>
      </c>
      <c r="CJ16" s="4">
        <v>3.6000278405691102E-2</v>
      </c>
      <c r="CK16" s="4">
        <v>1.00524389903969E-2</v>
      </c>
      <c r="CL16" s="4">
        <v>2.77363091081064E-3</v>
      </c>
      <c r="CM16" s="4">
        <v>6.1559512301114601E-3</v>
      </c>
      <c r="CN16" s="4">
        <v>3.7209223002231E-2</v>
      </c>
      <c r="CO16" s="4">
        <v>3.0418439301514301E-3</v>
      </c>
      <c r="CP16" s="4">
        <v>4.5244145163696597E-3</v>
      </c>
      <c r="CQ16" s="4">
        <v>2.0192432575613E-3</v>
      </c>
      <c r="CR16" s="4">
        <v>3.53671236537654E-4</v>
      </c>
      <c r="CS16" s="4">
        <v>4.1343033041008901E-3</v>
      </c>
      <c r="CT16" s="4">
        <v>2.01492718598571E-3</v>
      </c>
      <c r="CU16" s="4">
        <v>6.1087706005833703E-5</v>
      </c>
      <c r="CV16" s="4">
        <v>1.28277894426747E-2</v>
      </c>
      <c r="CW16" s="4">
        <v>1.1639231957854499</v>
      </c>
      <c r="CX16" s="4">
        <v>4.1354105726630602E-3</v>
      </c>
      <c r="CY16" s="4">
        <v>0.12541800820430399</v>
      </c>
      <c r="CZ16" s="4">
        <v>-6.9474724515948497E-3</v>
      </c>
      <c r="DA16" s="4">
        <v>9.955135369413119E-4</v>
      </c>
      <c r="DB16" s="4">
        <v>8.5326437442348399E-2</v>
      </c>
    </row>
    <row r="17" spans="1:106">
      <c r="A17" t="s">
        <v>131</v>
      </c>
      <c r="B17" t="s">
        <v>132</v>
      </c>
      <c r="C17" s="4">
        <f t="shared" si="0"/>
        <v>0.44688482524580186</v>
      </c>
      <c r="D17" s="4">
        <v>5.9312306049954097E-3</v>
      </c>
      <c r="E17" s="4">
        <v>4.1491837621492E-2</v>
      </c>
      <c r="F17" s="4">
        <v>1.1292203287129E-2</v>
      </c>
      <c r="G17" s="4">
        <v>4.0628320378079802E-4</v>
      </c>
      <c r="H17" s="4">
        <v>2.14463732028379E-5</v>
      </c>
      <c r="I17" s="4">
        <v>2.8993985230419902E-4</v>
      </c>
      <c r="J17" s="4">
        <v>1.7713053849359499E-4</v>
      </c>
      <c r="K17" s="4">
        <v>2.5592414786819902E-2</v>
      </c>
      <c r="L17" s="4">
        <v>1.3905699638810901E-2</v>
      </c>
      <c r="M17" s="4">
        <v>6.2674680391272101E-3</v>
      </c>
      <c r="N17" s="4">
        <v>3.5063479359749503E-2</v>
      </c>
      <c r="O17" s="4">
        <v>1.89763111543306E-7</v>
      </c>
      <c r="P17" s="4">
        <v>1.1765933058039201E-4</v>
      </c>
      <c r="Q17" s="4">
        <v>1.37116887314959E-3</v>
      </c>
      <c r="R17" s="4">
        <v>8.4254650869635093E-3</v>
      </c>
      <c r="S17" s="4">
        <v>6.8694305089720704E-3</v>
      </c>
      <c r="T17" s="4">
        <v>0.119554511742687</v>
      </c>
      <c r="U17" s="4">
        <v>6.06286269876269E-5</v>
      </c>
      <c r="V17" s="4">
        <v>3.6942150473818301E-5</v>
      </c>
      <c r="W17" s="4">
        <v>5.4398281893870799E-7</v>
      </c>
      <c r="X17" s="4">
        <v>2.8506128861010502E-7</v>
      </c>
      <c r="Y17" s="4">
        <v>1.0979952352955401E-5</v>
      </c>
      <c r="Z17" s="4">
        <v>5.3229736909088995E-4</v>
      </c>
      <c r="AA17" s="4">
        <v>2.65435295913283E-7</v>
      </c>
      <c r="AB17" s="4">
        <v>1.8440061830557401E-3</v>
      </c>
      <c r="AC17" s="4">
        <v>3.9272085070531402E-5</v>
      </c>
      <c r="AD17" s="4">
        <v>3.3472888423508602E-2</v>
      </c>
      <c r="AE17" s="4">
        <v>1.1008205185594699E-4</v>
      </c>
      <c r="AF17" s="4">
        <v>1.9184504326987E-4</v>
      </c>
      <c r="AG17" s="4">
        <v>4.93844165763108E-4</v>
      </c>
      <c r="AH17" s="4">
        <v>2.8957191366502101E-6</v>
      </c>
      <c r="AI17" s="4">
        <v>4.6667811962602203E-4</v>
      </c>
      <c r="AJ17" s="4">
        <v>2.5184217617209298E-4</v>
      </c>
      <c r="AK17" s="4">
        <v>8.5413150331406203E-4</v>
      </c>
      <c r="AL17" s="4">
        <v>1.20341293661073E-3</v>
      </c>
      <c r="AM17" s="4">
        <v>8.8109748035806304E-5</v>
      </c>
      <c r="AN17" s="4">
        <v>1.3033908406380301E-3</v>
      </c>
      <c r="AO17" s="4">
        <v>9.4264569698916298E-4</v>
      </c>
      <c r="AP17" s="4">
        <v>6.1706075183773204E-9</v>
      </c>
      <c r="AQ17" s="4">
        <v>5.44755797760485E-9</v>
      </c>
      <c r="AR17" s="4">
        <v>4.9883261130833597E-9</v>
      </c>
      <c r="AS17" s="4">
        <v>1.0036241092870501E-6</v>
      </c>
      <c r="AT17" s="4">
        <v>1.1707900812699801E-6</v>
      </c>
      <c r="AU17" s="4">
        <v>3.0695388143701398E-4</v>
      </c>
      <c r="AV17" s="4">
        <v>1.2473389588329401E-3</v>
      </c>
      <c r="AW17" s="4">
        <v>6.4100035627018398E-5</v>
      </c>
      <c r="AX17" s="4">
        <v>5.9344876389925901E-5</v>
      </c>
      <c r="AY17" s="4">
        <v>3.3953489681378402E-2</v>
      </c>
      <c r="AZ17" s="4">
        <v>2.4689112865021501E-5</v>
      </c>
      <c r="BA17" s="4">
        <v>3.16271852572177E-8</v>
      </c>
      <c r="BB17" s="4">
        <v>4.0271225936843499E-8</v>
      </c>
      <c r="BC17" s="4">
        <v>2.8333165549165999E-8</v>
      </c>
      <c r="BD17" s="4">
        <v>9.3001976476591599E-7</v>
      </c>
      <c r="BE17" s="4">
        <v>1.65204293626486E-3</v>
      </c>
      <c r="BF17" s="4">
        <v>4.15892283247722E-5</v>
      </c>
      <c r="BG17" s="4">
        <v>1.6370645101235601E-3</v>
      </c>
      <c r="BH17" s="4">
        <v>8.2423439430452695E-8</v>
      </c>
      <c r="BI17" s="4">
        <v>2.1959029477041699E-7</v>
      </c>
      <c r="BJ17" s="4">
        <v>1.7281928791827901E-4</v>
      </c>
      <c r="BK17" s="4">
        <v>9.0663293891872204E-3</v>
      </c>
      <c r="BL17" s="4">
        <v>3.16643497515693E-6</v>
      </c>
      <c r="BM17" s="4">
        <v>9.9348998971282097E-8</v>
      </c>
      <c r="BN17" s="4">
        <v>2.8574524060747699E-4</v>
      </c>
      <c r="BO17" s="4">
        <v>7.8497222558253799E-4</v>
      </c>
      <c r="BP17" s="4">
        <v>3.5983829018572698E-4</v>
      </c>
      <c r="BQ17" s="4">
        <v>2.2351411080621299E-8</v>
      </c>
      <c r="BR17" s="4">
        <v>6.3278143495607099E-8</v>
      </c>
      <c r="BS17" s="4">
        <v>8.7202988102129806E-8</v>
      </c>
      <c r="BT17" s="4">
        <v>9.5273209206664498E-8</v>
      </c>
      <c r="BU17" s="4">
        <v>2.5607970201209299E-5</v>
      </c>
      <c r="BV17" s="4">
        <v>9.4990606919227908E-6</v>
      </c>
      <c r="BW17" s="4">
        <v>1.3804762195322999E-7</v>
      </c>
      <c r="BX17" s="4">
        <v>1.52087782110444E-4</v>
      </c>
      <c r="BY17" s="4">
        <v>3.0025461824856898E-3</v>
      </c>
      <c r="BZ17" s="4">
        <v>3.86736813011709E-4</v>
      </c>
      <c r="CA17" s="4">
        <v>1.62358928008834E-3</v>
      </c>
      <c r="CB17" s="4">
        <v>3.0414530202443799E-3</v>
      </c>
      <c r="CC17" s="4">
        <v>1.5126373593986699E-4</v>
      </c>
      <c r="CD17" s="4">
        <v>1.05497141249979E-3</v>
      </c>
      <c r="CE17" s="4">
        <v>6.1201020057498605E-4</v>
      </c>
      <c r="CF17" s="4">
        <v>8.4351657225937497E-5</v>
      </c>
      <c r="CG17" s="4">
        <v>3.1163815166690401E-4</v>
      </c>
      <c r="CH17" s="4">
        <v>5.4654501800329401E-4</v>
      </c>
      <c r="CI17" s="4">
        <v>1.19671805864212E-6</v>
      </c>
      <c r="CJ17" s="4">
        <v>2.2761717410707699E-3</v>
      </c>
      <c r="CK17" s="4">
        <v>6.3558057248696805E-4</v>
      </c>
      <c r="CL17" s="4">
        <v>1.7536698544946599E-4</v>
      </c>
      <c r="CM17" s="4">
        <v>3.8921927412579498E-4</v>
      </c>
      <c r="CN17" s="4">
        <v>2.3526090812533902E-3</v>
      </c>
      <c r="CO17" s="4">
        <v>1.92325156948337E-4</v>
      </c>
      <c r="CP17" s="4">
        <v>2.8606291181967799E-4</v>
      </c>
      <c r="CQ17" s="4">
        <v>1.2766969158999999E-4</v>
      </c>
      <c r="CR17" s="4">
        <v>2.2361395797130999E-5</v>
      </c>
      <c r="CS17" s="4">
        <v>2.61397543756839E-4</v>
      </c>
      <c r="CT17" s="4">
        <v>1.2739680147392699E-4</v>
      </c>
      <c r="CU17" s="4">
        <v>3.9903903255822804E-6</v>
      </c>
      <c r="CV17" s="4">
        <v>2.20639977855599E-3</v>
      </c>
      <c r="CW17" s="4">
        <v>3.1340012938829098E-2</v>
      </c>
      <c r="CX17" s="4">
        <v>2.9275564271562899E-4</v>
      </c>
      <c r="CY17" s="4">
        <v>2.44361542094081E-2</v>
      </c>
      <c r="CZ17" s="4">
        <v>1.0050273993078701E-4</v>
      </c>
      <c r="DA17" s="4">
        <v>2.5292243727385898E-4</v>
      </c>
      <c r="DB17" s="4">
        <v>2.05437018963251E-3</v>
      </c>
    </row>
    <row r="18" spans="1:106">
      <c r="A18" t="s">
        <v>133</v>
      </c>
      <c r="B18" t="s">
        <v>134</v>
      </c>
      <c r="C18" s="4">
        <f t="shared" si="0"/>
        <v>7.1361300179347555</v>
      </c>
      <c r="D18" s="4">
        <v>0</v>
      </c>
      <c r="E18" s="4">
        <v>9.35340864833685E-2</v>
      </c>
      <c r="F18" s="4">
        <v>0.139291688197694</v>
      </c>
      <c r="G18" s="4">
        <v>1.7713331914141601E-3</v>
      </c>
      <c r="H18" s="4">
        <v>2.0611619497498199E-4</v>
      </c>
      <c r="I18" s="4">
        <v>6.7811019202719302E-3</v>
      </c>
      <c r="J18" s="4">
        <v>1.01073864401623E-2</v>
      </c>
      <c r="K18" s="4">
        <v>0.96777098217290602</v>
      </c>
      <c r="L18" s="4">
        <v>0.206254647442352</v>
      </c>
      <c r="M18" s="4">
        <v>3.5570267500878799E-2</v>
      </c>
      <c r="N18" s="4">
        <v>1.9980020919942101</v>
      </c>
      <c r="O18" s="4">
        <v>5.65189502301879E-6</v>
      </c>
      <c r="P18" s="4">
        <v>3.7958213160838002E-3</v>
      </c>
      <c r="Q18" s="4">
        <v>7.9308615969257302E-3</v>
      </c>
      <c r="R18" s="4">
        <v>3.3417318946509303E-2</v>
      </c>
      <c r="S18" s="4">
        <v>1.7602682946053699E-2</v>
      </c>
      <c r="T18" s="4">
        <v>0.30635438588805097</v>
      </c>
      <c r="U18" s="4">
        <v>2.89425537677097E-3</v>
      </c>
      <c r="V18" s="4">
        <v>2.1984301647020999E-4</v>
      </c>
      <c r="W18" s="4">
        <v>2.59683465849505E-5</v>
      </c>
      <c r="X18" s="4">
        <v>7.3706427671492997E-6</v>
      </c>
      <c r="Y18" s="4">
        <v>1.01534922582187E-4</v>
      </c>
      <c r="Z18" s="4">
        <v>6.8636836010168493E-5</v>
      </c>
      <c r="AA18" s="4">
        <v>1.88540404246991E-6</v>
      </c>
      <c r="AB18" s="4">
        <v>7.2617299527265797E-3</v>
      </c>
      <c r="AC18" s="4">
        <v>1.7781950729042499E-3</v>
      </c>
      <c r="AD18" s="4">
        <v>9.2773691289554802E-2</v>
      </c>
      <c r="AE18" s="4">
        <v>2.2056516569275899E-3</v>
      </c>
      <c r="AF18" s="4">
        <v>1.2124960641582399E-3</v>
      </c>
      <c r="AG18" s="4">
        <v>1.4426687458231099E-3</v>
      </c>
      <c r="AH18" s="4">
        <v>4.20407321698314E-5</v>
      </c>
      <c r="AI18" s="4">
        <v>3.7874224199644898E-4</v>
      </c>
      <c r="AJ18" s="4">
        <v>1.94304673598623E-3</v>
      </c>
      <c r="AK18" s="4">
        <v>8.9056237912538902E-3</v>
      </c>
      <c r="AL18" s="4">
        <v>1.25709143037754E-2</v>
      </c>
      <c r="AM18" s="4">
        <v>9.9284234172073707E-5</v>
      </c>
      <c r="AN18" s="4">
        <v>1.8996265553064201E-4</v>
      </c>
      <c r="AO18" s="4">
        <v>5.5466252618808305E-4</v>
      </c>
      <c r="AP18" s="4">
        <v>4.1073734148256702E-8</v>
      </c>
      <c r="AQ18" s="4">
        <v>1.00746394023976E-7</v>
      </c>
      <c r="AR18" s="4">
        <v>4.9733617477077001E-8</v>
      </c>
      <c r="AS18" s="4">
        <v>3.7951803222466901E-5</v>
      </c>
      <c r="AT18" s="4">
        <v>3.2449699646573998E-6</v>
      </c>
      <c r="AU18" s="4">
        <v>4.4942200229686298E-3</v>
      </c>
      <c r="AV18" s="4">
        <v>2.40111700911027E-2</v>
      </c>
      <c r="AW18" s="4">
        <v>3.4678140246151903E-4</v>
      </c>
      <c r="AX18" s="4">
        <v>1.7715588366306299E-3</v>
      </c>
      <c r="AY18" s="4">
        <v>4.5866058537115298E-2</v>
      </c>
      <c r="AZ18" s="4">
        <v>2.8432246547768799E-3</v>
      </c>
      <c r="BA18" s="4">
        <v>9.4198250383646695E-7</v>
      </c>
      <c r="BB18" s="4">
        <v>1.6034798223213701E-6</v>
      </c>
      <c r="BC18" s="4">
        <v>1.4504815822476999E-7</v>
      </c>
      <c r="BD18" s="4">
        <v>1.32964527983787E-5</v>
      </c>
      <c r="BE18" s="4">
        <v>5.1379242227333997E-2</v>
      </c>
      <c r="BF18" s="4">
        <v>1.9853632462977001E-3</v>
      </c>
      <c r="BG18" s="4">
        <v>1.9089185634419401E-2</v>
      </c>
      <c r="BH18" s="4">
        <v>2.46049838420921E-6</v>
      </c>
      <c r="BI18" s="4">
        <v>1.65813578388193E-6</v>
      </c>
      <c r="BJ18" s="4">
        <v>1.7495565968171701E-3</v>
      </c>
      <c r="BK18" s="4">
        <v>1.50877529458569</v>
      </c>
      <c r="BL18" s="4">
        <v>5.61928138399224E-4</v>
      </c>
      <c r="BM18" s="4">
        <v>1.00577139641717E-6</v>
      </c>
      <c r="BN18" s="4">
        <v>5.07094863374037E-2</v>
      </c>
      <c r="BO18" s="4">
        <v>2.79786540510698E-2</v>
      </c>
      <c r="BP18" s="4">
        <v>4.0046726996825299E-4</v>
      </c>
      <c r="BQ18" s="4">
        <v>1.6561898410314401E-7</v>
      </c>
      <c r="BR18" s="4">
        <v>2.46086888793705E-6</v>
      </c>
      <c r="BS18" s="4">
        <v>3.7389156028996599E-6</v>
      </c>
      <c r="BT18" s="4">
        <v>1.02521864052192E-5</v>
      </c>
      <c r="BU18" s="4">
        <v>2.5138231665341402E-4</v>
      </c>
      <c r="BV18" s="4">
        <v>2.7742085051472198E-7</v>
      </c>
      <c r="BW18" s="4">
        <v>1.87416648531804E-6</v>
      </c>
      <c r="BX18" s="4">
        <v>3.1710925121017498E-3</v>
      </c>
      <c r="BY18" s="4">
        <v>2.04149989318873E-2</v>
      </c>
      <c r="BZ18" s="4">
        <v>2.6295121356033099E-3</v>
      </c>
      <c r="CA18" s="4">
        <v>1.1039155238367401E-2</v>
      </c>
      <c r="CB18" s="4">
        <v>2.0679535429583701E-2</v>
      </c>
      <c r="CC18" s="4">
        <v>1.02847677270002E-3</v>
      </c>
      <c r="CD18" s="4">
        <v>7.1729921707732102E-3</v>
      </c>
      <c r="CE18" s="4">
        <v>4.16119747430462E-3</v>
      </c>
      <c r="CF18" s="4">
        <v>5.7352622990958495E-4</v>
      </c>
      <c r="CG18" s="4">
        <v>2.1188991431759499E-3</v>
      </c>
      <c r="CH18" s="4">
        <v>3.7160847096541598E-3</v>
      </c>
      <c r="CI18" s="4">
        <v>7.9339614741981299E-6</v>
      </c>
      <c r="CJ18" s="4">
        <v>1.54762128002583E-2</v>
      </c>
      <c r="CK18" s="4">
        <v>4.3214578294039603E-3</v>
      </c>
      <c r="CL18" s="4">
        <v>1.19236028458863E-3</v>
      </c>
      <c r="CM18" s="4">
        <v>2.6463909570809399E-3</v>
      </c>
      <c r="CN18" s="4">
        <v>1.5995927776596301E-2</v>
      </c>
      <c r="CO18" s="4">
        <v>1.30766277520664E-3</v>
      </c>
      <c r="CP18" s="4">
        <v>1.9450072319675701E-3</v>
      </c>
      <c r="CQ18" s="4">
        <v>8.6805546327567797E-4</v>
      </c>
      <c r="CR18" s="4">
        <v>1.52040249697679E-4</v>
      </c>
      <c r="CS18" s="4">
        <v>1.7773017473376499E-3</v>
      </c>
      <c r="CT18" s="4">
        <v>8.6620002089791699E-4</v>
      </c>
      <c r="CU18" s="4">
        <v>2.64553566995603E-5</v>
      </c>
      <c r="CV18" s="4">
        <v>2.8440921018618701E-2</v>
      </c>
      <c r="CW18" s="4">
        <v>0.93490322803998804</v>
      </c>
      <c r="CX18" s="4">
        <v>1.79857975419205E-3</v>
      </c>
      <c r="CY18" s="4">
        <v>9.8814464805195595E-2</v>
      </c>
      <c r="CZ18" s="4">
        <v>6.2850869773947596E-4</v>
      </c>
      <c r="DA18" s="4">
        <v>1.9256988931318499E-3</v>
      </c>
      <c r="DB18" s="4">
        <v>0.240960668025963</v>
      </c>
    </row>
    <row r="19" spans="1:106">
      <c r="A19" t="s">
        <v>135</v>
      </c>
      <c r="B19" t="s">
        <v>136</v>
      </c>
      <c r="C19" s="4">
        <f t="shared" si="0"/>
        <v>2.3497599569390668</v>
      </c>
      <c r="D19" s="4">
        <v>0</v>
      </c>
      <c r="E19" s="4">
        <v>5.6807695740549502E-2</v>
      </c>
      <c r="F19" s="4">
        <v>3.68070640047964E-2</v>
      </c>
      <c r="G19" s="4">
        <v>5.6246226569474896E-3</v>
      </c>
      <c r="H19" s="4">
        <v>6.5942535849566596E-5</v>
      </c>
      <c r="I19" s="4">
        <v>5.9578584432427696E-3</v>
      </c>
      <c r="J19" s="4">
        <v>1.1631645078303201E-3</v>
      </c>
      <c r="K19" s="4">
        <v>0.11093844079218899</v>
      </c>
      <c r="L19" s="4">
        <v>5.7976819001678601E-2</v>
      </c>
      <c r="M19" s="4">
        <v>1.61818972134788E-3</v>
      </c>
      <c r="N19" s="4">
        <v>1.0534038970508199</v>
      </c>
      <c r="O19" s="4">
        <v>6.2433463692640297E-7</v>
      </c>
      <c r="P19" s="4">
        <v>2.4111393652664101E-4</v>
      </c>
      <c r="Q19" s="4">
        <v>2.0352916313705E-3</v>
      </c>
      <c r="R19" s="4">
        <v>1.3440958019453699E-3</v>
      </c>
      <c r="S19" s="4">
        <v>4.3882432077001801E-4</v>
      </c>
      <c r="T19" s="4">
        <v>7.6372309672474298E-3</v>
      </c>
      <c r="U19" s="4">
        <v>8.2613053320119002E-4</v>
      </c>
      <c r="V19" s="4">
        <v>2.4560851989462802E-4</v>
      </c>
      <c r="W19" s="4">
        <v>7.4123535133631702E-6</v>
      </c>
      <c r="X19" s="4">
        <v>2.86129922242959E-5</v>
      </c>
      <c r="Y19" s="4">
        <v>1.93103826975271E-5</v>
      </c>
      <c r="Z19" s="4">
        <v>1.7477657912319E-5</v>
      </c>
      <c r="AA19" s="4">
        <v>2.4943823449908202E-7</v>
      </c>
      <c r="AB19" s="4">
        <v>1.7210558840309999E-2</v>
      </c>
      <c r="AC19" s="4">
        <v>1.3577615260806899E-3</v>
      </c>
      <c r="AD19" s="4">
        <v>2.1004666514621399E-2</v>
      </c>
      <c r="AE19" s="4">
        <v>2.8651006103510299E-4</v>
      </c>
      <c r="AF19" s="4">
        <v>1.3006034125677801E-3</v>
      </c>
      <c r="AG19" s="4">
        <v>2.71633447604327E-4</v>
      </c>
      <c r="AH19" s="4">
        <v>4.12487751889353E-6</v>
      </c>
      <c r="AI19" s="4">
        <v>1.5725679911883301E-5</v>
      </c>
      <c r="AJ19" s="4">
        <v>1.68909779790739E-4</v>
      </c>
      <c r="AK19" s="4">
        <v>1.09150386878562E-3</v>
      </c>
      <c r="AL19" s="4">
        <v>1.6957327726714801E-2</v>
      </c>
      <c r="AM19" s="4">
        <v>2.5560532912510601E-5</v>
      </c>
      <c r="AN19" s="4">
        <v>3.0142877859406899E-5</v>
      </c>
      <c r="AO19" s="4">
        <v>3.7685544535019E-5</v>
      </c>
      <c r="AP19" s="4">
        <v>2.6208385712550501E-8</v>
      </c>
      <c r="AQ19" s="4">
        <v>7.15691886449197E-9</v>
      </c>
      <c r="AR19" s="4">
        <v>1.6052805288222001E-8</v>
      </c>
      <c r="AS19" s="4">
        <v>4.3505270898897603E-6</v>
      </c>
      <c r="AT19" s="4">
        <v>7.3468578225328299E-7</v>
      </c>
      <c r="AU19" s="4">
        <v>8.8515268998114898E-4</v>
      </c>
      <c r="AV19" s="4">
        <v>3.95636941959335E-3</v>
      </c>
      <c r="AW19" s="4">
        <v>8.3245634328218303E-4</v>
      </c>
      <c r="AX19" s="4">
        <v>2.42803635128945E-4</v>
      </c>
      <c r="AY19" s="4">
        <v>-6.7099656896700303E-3</v>
      </c>
      <c r="AZ19" s="4">
        <v>9.2147759182183194E-5</v>
      </c>
      <c r="BA19" s="4">
        <v>1.04055772821067E-7</v>
      </c>
      <c r="BB19" s="4">
        <v>2.34248340382704E-7</v>
      </c>
      <c r="BC19" s="4">
        <v>2.5303133789493199E-8</v>
      </c>
      <c r="BD19" s="4">
        <v>2.3057526965964899E-6</v>
      </c>
      <c r="BE19" s="4">
        <v>3.4542550405582801E-3</v>
      </c>
      <c r="BF19" s="4">
        <v>5.6669816023348005E-4</v>
      </c>
      <c r="BG19" s="4">
        <v>1.5872731728207099E-3</v>
      </c>
      <c r="BH19" s="4">
        <v>3.3722727101242402E-7</v>
      </c>
      <c r="BI19" s="4">
        <v>2.9721815467699303E-7</v>
      </c>
      <c r="BJ19" s="4">
        <v>3.4339743261594503E-4</v>
      </c>
      <c r="BK19" s="4">
        <v>0.26790450951314099</v>
      </c>
      <c r="BL19" s="4">
        <v>9.8791398301560106E-5</v>
      </c>
      <c r="BM19" s="4">
        <v>1.97409627077245E-7</v>
      </c>
      <c r="BN19" s="4">
        <v>8.91512761168556E-3</v>
      </c>
      <c r="BO19" s="4">
        <v>1.44553667850248E-3</v>
      </c>
      <c r="BP19" s="4">
        <v>1.07447566669553E-4</v>
      </c>
      <c r="BQ19" s="4">
        <v>5.9690843286072197E-8</v>
      </c>
      <c r="BR19" s="4">
        <v>7.3112085452328205E-7</v>
      </c>
      <c r="BS19" s="4">
        <v>9.4277244954742004E-7</v>
      </c>
      <c r="BT19" s="4">
        <v>4.3740951612671601E-7</v>
      </c>
      <c r="BU19" s="4">
        <v>4.7782789033861398E-5</v>
      </c>
      <c r="BV19" s="4">
        <v>1.5055154088373599E-8</v>
      </c>
      <c r="BW19" s="4">
        <v>1.44282754662324E-7</v>
      </c>
      <c r="BX19" s="4">
        <v>9.0464087127453394E-2</v>
      </c>
      <c r="BY19" s="4">
        <v>2.3508686340027898E-3</v>
      </c>
      <c r="BZ19" s="4">
        <v>3.0279882075644399E-4</v>
      </c>
      <c r="CA19" s="4">
        <v>1.2712027995862699E-3</v>
      </c>
      <c r="CB19" s="4">
        <v>2.38133106787597E-3</v>
      </c>
      <c r="CC19" s="4">
        <v>1.18433206575603E-4</v>
      </c>
      <c r="CD19" s="4">
        <v>8.2599868667539102E-4</v>
      </c>
      <c r="CE19" s="4">
        <v>4.7917850277007403E-4</v>
      </c>
      <c r="CF19" s="4">
        <v>6.6043835180728698E-5</v>
      </c>
      <c r="CG19" s="4">
        <v>2.4399969605324199E-4</v>
      </c>
      <c r="CH19" s="4">
        <v>4.2792199080540202E-4</v>
      </c>
      <c r="CI19" s="4">
        <v>1.05874118676651E-6</v>
      </c>
      <c r="CJ19" s="4">
        <v>1.78214769281482E-3</v>
      </c>
      <c r="CK19" s="4">
        <v>4.9763312250011599E-4</v>
      </c>
      <c r="CL19" s="4">
        <v>1.3730504727540199E-4</v>
      </c>
      <c r="CM19" s="4">
        <v>3.0474248443838198E-4</v>
      </c>
      <c r="CN19" s="4">
        <v>1.84199494730505E-3</v>
      </c>
      <c r="CO19" s="4">
        <v>1.5058258941589599E-4</v>
      </c>
      <c r="CP19" s="4">
        <v>2.2397534821318001E-4</v>
      </c>
      <c r="CQ19" s="4">
        <v>9.9960052312425698E-5</v>
      </c>
      <c r="CR19" s="4">
        <v>1.75080417742243E-5</v>
      </c>
      <c r="CS19" s="4">
        <v>2.04663392092972E-4</v>
      </c>
      <c r="CT19" s="4">
        <v>9.9746390714762305E-5</v>
      </c>
      <c r="CU19" s="4">
        <v>3.5303140605752401E-6</v>
      </c>
      <c r="CV19" s="4">
        <v>1.59563167794629E-3</v>
      </c>
      <c r="CW19" s="4">
        <v>0.60435463295422598</v>
      </c>
      <c r="CX19" s="4">
        <v>3.34014140320471E-4</v>
      </c>
      <c r="CY19" s="4">
        <v>1.75641872702164E-2</v>
      </c>
      <c r="CZ19" s="4">
        <v>1.46896885411613E-3</v>
      </c>
      <c r="DA19" s="4">
        <v>-8.2651182287510699E-2</v>
      </c>
      <c r="DB19" s="4">
        <v>1.6047850083628398E-2</v>
      </c>
    </row>
    <row r="21" spans="1:106" ht="128">
      <c r="A21" t="s">
        <v>0</v>
      </c>
      <c r="B21" t="s">
        <v>1</v>
      </c>
      <c r="C21" t="s">
        <v>2</v>
      </c>
      <c r="D21" s="62" t="str">
        <f t="shared" ref="D21:AI21" si="1">+D1</f>
        <v>Plant &amp; movement emissions</v>
      </c>
      <c r="E21" s="63" t="str">
        <f t="shared" si="1"/>
        <v>Nitric acid</v>
      </c>
      <c r="F21" s="63" t="str">
        <f t="shared" si="1"/>
        <v>Hydrochloric acid</v>
      </c>
      <c r="G21" s="63" t="str">
        <f t="shared" si="1"/>
        <v>Sulfuric acid</v>
      </c>
      <c r="H21" s="63" t="str">
        <f t="shared" si="1"/>
        <v>Ascorbic acid</v>
      </c>
      <c r="I21" s="63" t="str">
        <f t="shared" si="1"/>
        <v xml:space="preserve">Formic acid </v>
      </c>
      <c r="J21" s="63" t="str">
        <f t="shared" si="1"/>
        <v>Acetic acid</v>
      </c>
      <c r="K21" s="63" t="str">
        <f t="shared" si="1"/>
        <v>Sodium hydroxide (caustic soda in pearls)</v>
      </c>
      <c r="L21" s="63" t="str">
        <f t="shared" si="1"/>
        <v>Soda ash (Sodium carbonate)</v>
      </c>
      <c r="M21" s="63" t="str">
        <f t="shared" si="1"/>
        <v>Borax</v>
      </c>
      <c r="N21" s="64" t="str">
        <f t="shared" si="1"/>
        <v>Oxygen liquid</v>
      </c>
      <c r="O21" s="63" t="str">
        <f t="shared" si="1"/>
        <v>Methyl orange</v>
      </c>
      <c r="P21" s="65" t="str">
        <f t="shared" si="1"/>
        <v>Big-bags (PP)</v>
      </c>
      <c r="Q21" s="63" t="str">
        <f t="shared" si="1"/>
        <v>Sodium chloride</v>
      </c>
      <c r="R21" s="65" t="str">
        <f t="shared" si="1"/>
        <v>Casting ladle (siviera di colata)</v>
      </c>
      <c r="S21" s="65" t="str">
        <f t="shared" si="1"/>
        <v>Alukor (Al2O3)</v>
      </c>
      <c r="T21" s="65" t="str">
        <f t="shared" si="1"/>
        <v>Refractory + COMPAC (Al2O3)</v>
      </c>
      <c r="U21" s="65" t="str">
        <f t="shared" si="1"/>
        <v>Refractory + COMPAC (SiO2)</v>
      </c>
      <c r="V21" s="65" t="str">
        <f t="shared" si="1"/>
        <v>Refractory + COMPAC (CaO)</v>
      </c>
      <c r="W21" s="65" t="str">
        <f t="shared" si="1"/>
        <v>Divasil (SiO2)</v>
      </c>
      <c r="X21" s="65" t="str">
        <f t="shared" si="1"/>
        <v>Divasil (water)</v>
      </c>
      <c r="Y21" s="65" t="str">
        <f t="shared" si="1"/>
        <v>Concrete</v>
      </c>
      <c r="Z21" s="63" t="str">
        <f t="shared" si="1"/>
        <v>Zirkofluid (Zr)</v>
      </c>
      <c r="AA21" s="63" t="str">
        <f t="shared" si="1"/>
        <v>Zirkofluid (EtOH, solvent)</v>
      </c>
      <c r="AB21" s="63" t="str">
        <f t="shared" si="1"/>
        <v>Ammonia</v>
      </c>
      <c r="AC21" s="65" t="str">
        <f t="shared" si="1"/>
        <v>Activated carbons</v>
      </c>
      <c r="AD21" s="63" t="str">
        <f t="shared" si="1"/>
        <v>sodium metabisulfite</v>
      </c>
      <c r="AE21" s="63" t="str">
        <f t="shared" si="1"/>
        <v xml:space="preserve">Ammonium chloride </v>
      </c>
      <c r="AF21" s="63" t="str">
        <f t="shared" si="1"/>
        <v>Lime hydrated</v>
      </c>
      <c r="AG21" s="63" t="str">
        <f t="shared" si="1"/>
        <v>Manganese dioxide</v>
      </c>
      <c r="AH21" s="63" t="str">
        <f t="shared" si="1"/>
        <v>Acetone</v>
      </c>
      <c r="AI21" s="63" t="str">
        <f t="shared" si="1"/>
        <v>Potassium nitrate</v>
      </c>
      <c r="AJ21" s="63" t="str">
        <f t="shared" ref="AJ21:BO21" si="2">+AJ1</f>
        <v>Potassium chloride</v>
      </c>
      <c r="AK21" s="63" t="str">
        <f t="shared" si="2"/>
        <v>Sodium sulfide</v>
      </c>
      <c r="AL21" s="63" t="str">
        <f t="shared" si="2"/>
        <v>Hydrogen peroxide</v>
      </c>
      <c r="AM21" s="63" t="str">
        <f t="shared" si="2"/>
        <v>Indium</v>
      </c>
      <c r="AN21" s="63" t="str">
        <f t="shared" si="2"/>
        <v xml:space="preserve">Tin dioxide </v>
      </c>
      <c r="AO21" s="63" t="str">
        <f t="shared" si="2"/>
        <v xml:space="preserve">Silver nitrate </v>
      </c>
      <c r="AP21" s="63" t="str">
        <f t="shared" si="2"/>
        <v>Heptadecafluorooctanesulfonic acid</v>
      </c>
      <c r="AQ21" s="63" t="str">
        <f t="shared" si="2"/>
        <v>dichloromaleic anhydride</v>
      </c>
      <c r="AR21" s="63" t="str">
        <f t="shared" si="2"/>
        <v>Benzene tetracarboxylic acid</v>
      </c>
      <c r="AS21" s="63" t="str">
        <f t="shared" si="2"/>
        <v>Sodium hydroxide</v>
      </c>
      <c r="AT21" s="63" t="str">
        <f t="shared" si="2"/>
        <v>Potassium iodide</v>
      </c>
      <c r="AU21" s="63" t="str">
        <f t="shared" si="2"/>
        <v>Sodium thiosulfate</v>
      </c>
      <c r="AV21" s="63" t="str">
        <f t="shared" si="2"/>
        <v>Sodium hypochlorite</v>
      </c>
      <c r="AW21" s="63" t="str">
        <f t="shared" si="2"/>
        <v>Urea</v>
      </c>
      <c r="AX21" s="63" t="str">
        <f t="shared" si="2"/>
        <v>Ethylenediamine</v>
      </c>
      <c r="AY21" s="63" t="str">
        <f t="shared" si="2"/>
        <v>Dimethylcarbamate</v>
      </c>
      <c r="AZ21" s="63" t="str">
        <f t="shared" si="2"/>
        <v>Oxalic acid</v>
      </c>
      <c r="BA21" s="63" t="str">
        <f t="shared" si="2"/>
        <v>Dimethylglyoxime</v>
      </c>
      <c r="BB21" s="63" t="str">
        <f t="shared" si="2"/>
        <v>Polyvinyl alcohol</v>
      </c>
      <c r="BC21" s="63" t="str">
        <f t="shared" si="2"/>
        <v xml:space="preserve">Chromium (iii) potassium sulfate </v>
      </c>
      <c r="BD21" s="63" t="str">
        <f t="shared" si="2"/>
        <v>Sodium formate</v>
      </c>
      <c r="BE21" s="63" t="str">
        <f t="shared" si="2"/>
        <v>Sodium tetrahydridoborate</v>
      </c>
      <c r="BF21" s="65" t="str">
        <f t="shared" si="2"/>
        <v xml:space="preserve">Silica sand </v>
      </c>
      <c r="BG21" s="63" t="str">
        <f t="shared" si="2"/>
        <v>Iron (III) chloride</v>
      </c>
      <c r="BH21" s="63" t="str">
        <f t="shared" si="2"/>
        <v>Ethylenediammine dichloride</v>
      </c>
      <c r="BI21" s="64" t="str">
        <f t="shared" si="2"/>
        <v>Hydrogen</v>
      </c>
      <c r="BJ21" s="64" t="str">
        <f t="shared" si="2"/>
        <v>Carbon dioxide</v>
      </c>
      <c r="BK21" s="64" t="str">
        <f t="shared" si="2"/>
        <v>Nitrogen</v>
      </c>
      <c r="BL21" s="64" t="str">
        <f t="shared" si="2"/>
        <v>Argon (iron welding mixture)</v>
      </c>
      <c r="BM21" s="64" t="str">
        <f t="shared" si="2"/>
        <v>Carbon dioxide (iron welding mixture)</v>
      </c>
      <c r="BN21" s="64" t="str">
        <f t="shared" si="2"/>
        <v>Argon</v>
      </c>
      <c r="BO21" s="64" t="str">
        <f t="shared" si="2"/>
        <v xml:space="preserve">Helium </v>
      </c>
      <c r="BP21" s="65" t="str">
        <f t="shared" ref="BP21:CU21" si="3">+BP1</f>
        <v>Varnish</v>
      </c>
      <c r="BQ21" s="65" t="str">
        <f t="shared" si="3"/>
        <v>Diluent (xylene)</v>
      </c>
      <c r="BR21" s="65" t="str">
        <f t="shared" si="3"/>
        <v>Diluent (isobutanol)</v>
      </c>
      <c r="BS21" s="65" t="str">
        <f t="shared" si="3"/>
        <v>Diluent (3-methyl-1-butyl acetate)</v>
      </c>
      <c r="BT21" s="65" t="str">
        <f t="shared" si="3"/>
        <v>Diluent (1-methoxy-2-propanol)</v>
      </c>
      <c r="BU21" s="65" t="str">
        <f t="shared" si="3"/>
        <v>Lubricating oil + fats and lubricating spray</v>
      </c>
      <c r="BV21" s="65" t="str">
        <f t="shared" si="3"/>
        <v>Graphite spray</v>
      </c>
      <c r="BW21" s="65" t="str">
        <f t="shared" si="3"/>
        <v>Vaseline</v>
      </c>
      <c r="BX21" s="62" t="str">
        <f t="shared" si="3"/>
        <v>Water plant</v>
      </c>
      <c r="BY21" s="66" t="str">
        <f t="shared" si="3"/>
        <v>Waste transportation to Waste manager_1</v>
      </c>
      <c r="BZ21" s="66" t="str">
        <f t="shared" si="3"/>
        <v>Waste transportation to Waste manager_2</v>
      </c>
      <c r="CA21" s="66" t="str">
        <f t="shared" si="3"/>
        <v>Waste transportation to Waste manager_3</v>
      </c>
      <c r="CB21" s="66" t="str">
        <f t="shared" si="3"/>
        <v>Waste transportation to Waste manager_4</v>
      </c>
      <c r="CC21" s="66" t="str">
        <f t="shared" si="3"/>
        <v>Waste transportation to Waste manager_5</v>
      </c>
      <c r="CD21" s="66" t="str">
        <f t="shared" si="3"/>
        <v>Waste transportation to Waste manager_6</v>
      </c>
      <c r="CE21" s="66" t="str">
        <f t="shared" si="3"/>
        <v>Waste transportation to Waste manager_7</v>
      </c>
      <c r="CF21" s="66" t="str">
        <f t="shared" si="3"/>
        <v>Waste transportation to Waste manager_8</v>
      </c>
      <c r="CG21" s="66" t="str">
        <f t="shared" si="3"/>
        <v>Waste transportation to Waste manager_9</v>
      </c>
      <c r="CH21" s="66" t="str">
        <f t="shared" si="3"/>
        <v>Waste transportation to Waste manager_10</v>
      </c>
      <c r="CI21" s="66" t="str">
        <f t="shared" si="3"/>
        <v>Waste transportation to Waste manager_11</v>
      </c>
      <c r="CJ21" s="66" t="str">
        <f t="shared" si="3"/>
        <v>Waste transportation to Waste manager_12</v>
      </c>
      <c r="CK21" s="66" t="str">
        <f t="shared" si="3"/>
        <v>Waste transportation from Waste manager_1 to final treatment plant</v>
      </c>
      <c r="CL21" s="66" t="str">
        <f t="shared" si="3"/>
        <v>Waste transportation from Waste manager_2 to final treatment plant</v>
      </c>
      <c r="CM21" s="66" t="str">
        <f t="shared" si="3"/>
        <v xml:space="preserve">Waste transportation from Waste manager_3 to final treatment plant      </v>
      </c>
      <c r="CN21" s="66" t="str">
        <f t="shared" si="3"/>
        <v xml:space="preserve">Waste transportation from Waste manager_4 to final treatment plant  </v>
      </c>
      <c r="CO21" s="66" t="str">
        <f t="shared" si="3"/>
        <v>Waste transportation from Waste manager_5 to final treatment plant</v>
      </c>
      <c r="CP21" s="66" t="str">
        <f t="shared" si="3"/>
        <v xml:space="preserve">Waste transportation from Waste manager_6 to final treatment plant  </v>
      </c>
      <c r="CQ21" s="66" t="str">
        <f t="shared" si="3"/>
        <v xml:space="preserve">Waste transportation from Waste manager_7 to final treatment plant </v>
      </c>
      <c r="CR21" s="66" t="str">
        <f t="shared" si="3"/>
        <v>Waste transportation from Waste manager_8 to final treatment plant</v>
      </c>
      <c r="CS21" s="66" t="str">
        <f t="shared" si="3"/>
        <v xml:space="preserve">Waste transportation from Waste manager_9 to final treatment plant </v>
      </c>
      <c r="CT21" s="66" t="str">
        <f t="shared" si="3"/>
        <v xml:space="preserve">Waste transportation from Waste manager_10 to final treatment plant </v>
      </c>
      <c r="CU21" s="66" t="str">
        <f t="shared" si="3"/>
        <v>Waste transportation from Waste manager_11 to final treatment plant</v>
      </c>
      <c r="CV21" s="67" t="str">
        <f t="shared" ref="CV21:DB21" si="4">+CV1</f>
        <v>GPL consumption</v>
      </c>
      <c r="CW21" s="67" t="str">
        <f t="shared" si="4"/>
        <v>Electricity consumption</v>
      </c>
      <c r="CX21" s="67" t="str">
        <f t="shared" si="4"/>
        <v>Diesel consumption</v>
      </c>
      <c r="CY21" s="67" t="str">
        <f t="shared" si="4"/>
        <v>Natural gas consumption</v>
      </c>
      <c r="CZ21" s="68" t="str">
        <f t="shared" si="4"/>
        <v>Inert landfill disposal (CER  100808)</v>
      </c>
      <c r="DA21" s="68" t="str">
        <f t="shared" si="4"/>
        <v>Wastewater treatmet (CER 110112 + CER 161002 + CER 060314)</v>
      </c>
      <c r="DB21" s="68" t="str">
        <f t="shared" si="4"/>
        <v>Waste treatmet (CER 110109)</v>
      </c>
    </row>
    <row r="22" spans="1:106">
      <c r="A22" t="s">
        <v>106</v>
      </c>
      <c r="B22" t="s">
        <v>137</v>
      </c>
      <c r="C22" s="5">
        <v>1</v>
      </c>
      <c r="D22" s="6">
        <f>+D2*C22/$C2</f>
        <v>0.23010022188238091</v>
      </c>
      <c r="E22" s="6">
        <f>+E2*$C$22/$C$2</f>
        <v>8.3226445329669621E-2</v>
      </c>
      <c r="F22" s="6">
        <f t="shared" ref="F22:BQ22" si="5">+F2*$C$22/$C$2</f>
        <v>1.3284241031924004E-2</v>
      </c>
      <c r="G22" s="6">
        <f t="shared" si="5"/>
        <v>2.5468379683197287E-4</v>
      </c>
      <c r="H22" s="6">
        <f t="shared" si="5"/>
        <v>2.5104847452763233E-5</v>
      </c>
      <c r="I22" s="6">
        <f t="shared" si="5"/>
        <v>7.0775931037134361E-4</v>
      </c>
      <c r="J22" s="6">
        <f t="shared" si="5"/>
        <v>6.6963171338207559E-4</v>
      </c>
      <c r="K22" s="6">
        <f t="shared" si="5"/>
        <v>5.547269170077257E-2</v>
      </c>
      <c r="L22" s="6">
        <f t="shared" si="5"/>
        <v>1.2363230439196109E-2</v>
      </c>
      <c r="M22" s="6">
        <f t="shared" si="5"/>
        <v>3.4432189068375769E-3</v>
      </c>
      <c r="N22" s="6">
        <f t="shared" si="5"/>
        <v>0.12088286709103617</v>
      </c>
      <c r="O22" s="6">
        <f t="shared" si="5"/>
        <v>5.2160979183934131E-7</v>
      </c>
      <c r="P22" s="6">
        <f t="shared" si="5"/>
        <v>3.0375751456056678E-4</v>
      </c>
      <c r="Q22" s="6">
        <f t="shared" si="5"/>
        <v>7.1267697771174704E-4</v>
      </c>
      <c r="R22" s="6">
        <f t="shared" si="5"/>
        <v>2.346738161483842E-3</v>
      </c>
      <c r="S22" s="6">
        <f t="shared" si="5"/>
        <v>1.0567829251097124E-3</v>
      </c>
      <c r="T22" s="6">
        <f t="shared" si="5"/>
        <v>1.8392087446621037E-2</v>
      </c>
      <c r="U22" s="6">
        <f t="shared" si="5"/>
        <v>2.3583415919045813E-4</v>
      </c>
      <c r="V22" s="6">
        <f t="shared" si="5"/>
        <v>1.4129579101373241E-3</v>
      </c>
      <c r="W22" s="6">
        <f t="shared" si="5"/>
        <v>2.1159926769353796E-6</v>
      </c>
      <c r="X22" s="6">
        <f t="shared" si="5"/>
        <v>4.9032287037511727E-7</v>
      </c>
      <c r="Y22" s="6">
        <f t="shared" si="5"/>
        <v>1.5981496385029534E-5</v>
      </c>
      <c r="Z22" s="6">
        <f t="shared" si="5"/>
        <v>2.91716252290095E-6</v>
      </c>
      <c r="AA22" s="6">
        <f t="shared" si="5"/>
        <v>4.707177858393937E-7</v>
      </c>
      <c r="AB22" s="6">
        <f t="shared" si="5"/>
        <v>6.2149195550767694E-3</v>
      </c>
      <c r="AC22" s="6">
        <f t="shared" si="5"/>
        <v>9.2221367930655422E-4</v>
      </c>
      <c r="AD22" s="6">
        <f t="shared" si="5"/>
        <v>8.1753234042677529E-3</v>
      </c>
      <c r="AE22" s="6">
        <f t="shared" si="5"/>
        <v>1.9169494865508749E-4</v>
      </c>
      <c r="AF22" s="6">
        <f t="shared" si="5"/>
        <v>7.1361165903089177E-3</v>
      </c>
      <c r="AG22" s="6">
        <f t="shared" si="5"/>
        <v>1.1153033561001983E-4</v>
      </c>
      <c r="AH22" s="6">
        <f t="shared" si="5"/>
        <v>6.5048190275786807E-6</v>
      </c>
      <c r="AI22" s="6">
        <f t="shared" si="5"/>
        <v>3.0644838149657907E-5</v>
      </c>
      <c r="AJ22" s="6">
        <f t="shared" si="5"/>
        <v>1.8392025243404208E-4</v>
      </c>
      <c r="AK22" s="6">
        <f t="shared" si="5"/>
        <v>5.8161593152844494E-4</v>
      </c>
      <c r="AL22" s="6">
        <f t="shared" si="5"/>
        <v>3.0450357703923144E-3</v>
      </c>
      <c r="AM22" s="6">
        <f t="shared" si="5"/>
        <v>6.7383350081461922E-6</v>
      </c>
      <c r="AN22" s="6">
        <f t="shared" si="5"/>
        <v>1.3008703387522901E-5</v>
      </c>
      <c r="AO22" s="6">
        <f t="shared" si="5"/>
        <v>4.055594607131489E-5</v>
      </c>
      <c r="AP22" s="6">
        <f t="shared" si="5"/>
        <v>3.8043497231180871E-9</v>
      </c>
      <c r="AQ22" s="6">
        <f t="shared" si="5"/>
        <v>1.8016058144205446E-8</v>
      </c>
      <c r="AR22" s="6">
        <f t="shared" si="5"/>
        <v>1.1522031207643441E-8</v>
      </c>
      <c r="AS22" s="6">
        <f t="shared" si="5"/>
        <v>2.1753996745400947E-6</v>
      </c>
      <c r="AT22" s="6">
        <f t="shared" si="5"/>
        <v>2.85950451355992E-7</v>
      </c>
      <c r="AU22" s="6">
        <f t="shared" si="5"/>
        <v>5.6361023676986931E-4</v>
      </c>
      <c r="AV22" s="6">
        <f t="shared" si="5"/>
        <v>1.6325187882099662E-3</v>
      </c>
      <c r="AW22" s="6">
        <f t="shared" si="5"/>
        <v>1.0926547329457849E-4</v>
      </c>
      <c r="AX22" s="6">
        <f t="shared" si="5"/>
        <v>1.5461594604166757E-4</v>
      </c>
      <c r="AY22" s="6">
        <f t="shared" si="5"/>
        <v>3.5862535098789821E-3</v>
      </c>
      <c r="AZ22" s="6">
        <f t="shared" si="5"/>
        <v>9.1587417543144512E-5</v>
      </c>
      <c r="BA22" s="6">
        <f t="shared" si="5"/>
        <v>8.6934965306556757E-8</v>
      </c>
      <c r="BB22" s="6">
        <f t="shared" si="5"/>
        <v>1.1931460117568423E-7</v>
      </c>
      <c r="BC22" s="6">
        <f t="shared" si="5"/>
        <v>9.468146961147687E-9</v>
      </c>
      <c r="BD22" s="6">
        <f t="shared" si="5"/>
        <v>1.8729194047711381E-6</v>
      </c>
      <c r="BE22" s="6">
        <f t="shared" si="5"/>
        <v>2.9138864727986527E-3</v>
      </c>
      <c r="BF22" s="6">
        <f t="shared" si="5"/>
        <v>1.6177441549771973E-4</v>
      </c>
      <c r="BG22" s="6">
        <f t="shared" si="5"/>
        <v>1.1495158485709002E-3</v>
      </c>
      <c r="BH22" s="6">
        <f t="shared" si="5"/>
        <v>2.1474436950231541E-7</v>
      </c>
      <c r="BI22" s="6">
        <f>+BI2*$C$22/$C$2</f>
        <v>1.1877169896668639E-6</v>
      </c>
      <c r="BJ22" s="6">
        <f t="shared" si="5"/>
        <v>3.319885132898179E-4</v>
      </c>
      <c r="BK22" s="6">
        <f t="shared" si="5"/>
        <v>7.5276230123313415E-2</v>
      </c>
      <c r="BL22" s="6">
        <f t="shared" si="5"/>
        <v>2.770740536688654E-5</v>
      </c>
      <c r="BM22" s="6">
        <f t="shared" si="5"/>
        <v>1.9085095687296395E-7</v>
      </c>
      <c r="BN22" s="6">
        <f t="shared" si="5"/>
        <v>2.5003700613739862E-3</v>
      </c>
      <c r="BO22" s="6">
        <f t="shared" si="5"/>
        <v>2.567739529666135E-3</v>
      </c>
      <c r="BP22" s="6">
        <f t="shared" si="5"/>
        <v>3.7813105279514746E-5</v>
      </c>
      <c r="BQ22" s="6">
        <f t="shared" si="5"/>
        <v>7.4401121644151875E-8</v>
      </c>
      <c r="BR22" s="6">
        <f t="shared" ref="BR22:CH22" si="6">+BR2*$C$22/$C$2</f>
        <v>2.0940302483450609E-7</v>
      </c>
      <c r="BS22" s="6">
        <f t="shared" si="6"/>
        <v>3.0731656579926713E-7</v>
      </c>
      <c r="BT22" s="6">
        <f t="shared" si="6"/>
        <v>1.8351834532590993E-7</v>
      </c>
      <c r="BU22" s="6">
        <f t="shared" si="6"/>
        <v>4.7461382190882056E-5</v>
      </c>
      <c r="BV22" s="6">
        <f t="shared" si="6"/>
        <v>2.6446740608115368E-8</v>
      </c>
      <c r="BW22" s="6">
        <f t="shared" si="6"/>
        <v>2.647305617376886E-7</v>
      </c>
      <c r="BX22" s="6">
        <f t="shared" si="6"/>
        <v>2.0768027403096731E-4</v>
      </c>
      <c r="BY22" s="6">
        <f t="shared" si="6"/>
        <v>8.8658758082196618E-3</v>
      </c>
      <c r="BZ22" s="6">
        <f t="shared" si="6"/>
        <v>1.1419509796814988E-3</v>
      </c>
      <c r="CA22" s="6">
        <f t="shared" si="6"/>
        <v>4.7941114127687838E-3</v>
      </c>
      <c r="CB22" s="6">
        <f t="shared" si="6"/>
        <v>8.9807593672706944E-3</v>
      </c>
      <c r="CC22" s="6">
        <f t="shared" si="6"/>
        <v>4.4664941540381651E-4</v>
      </c>
      <c r="CD22" s="6">
        <f t="shared" si="6"/>
        <v>3.1151046331956787E-3</v>
      </c>
      <c r="CE22" s="6">
        <f t="shared" si="6"/>
        <v>1.8071350453532195E-3</v>
      </c>
      <c r="CF22" s="6">
        <f t="shared" si="6"/>
        <v>2.4907237781886829E-4</v>
      </c>
      <c r="CG22" s="6">
        <f t="shared" si="6"/>
        <v>9.2020071694436209E-4</v>
      </c>
      <c r="CH22" s="6">
        <f t="shared" si="6"/>
        <v>1.6138303821881248E-3</v>
      </c>
      <c r="CI22" s="6">
        <f>+CI2*$C$22/$C$2</f>
        <v>3.9247687932680172E-6</v>
      </c>
      <c r="CJ22" s="6">
        <f>+CJ2*$C$22/$C$2</f>
        <v>6.7210476535638558E-3</v>
      </c>
      <c r="CK22" s="6">
        <f>+CK2*C22/C2</f>
        <v>1.8767333054379917E-3</v>
      </c>
      <c r="CL22" s="6">
        <f>+CL2*C22/C2</f>
        <v>5.1782114890559002E-4</v>
      </c>
      <c r="CM22" s="6">
        <f>+CM2*C22/C2</f>
        <v>1.1492811556716542E-3</v>
      </c>
      <c r="CN22" s="6">
        <f>+CN2*C22/C2</f>
        <v>6.9467507481982375E-3</v>
      </c>
      <c r="CO22" s="6">
        <f>+CO2*C22/C2</f>
        <v>5.6789499733479157E-4</v>
      </c>
      <c r="CP22" s="6">
        <f>+CP2*C22/C2</f>
        <v>8.4468251123829576E-4</v>
      </c>
      <c r="CQ22" s="6">
        <f>+CQ2*C22/C2</f>
        <v>3.7698125567999988E-4</v>
      </c>
      <c r="CR22" s="6">
        <f>+CR2*C22/C2</f>
        <v>6.6028412549405565E-5</v>
      </c>
      <c r="CS22" s="6">
        <f>+CS2*C22/C2</f>
        <v>7.7185096204023353E-4</v>
      </c>
      <c r="CT22" s="6">
        <f>+CT2*C22/C2</f>
        <v>3.7617546961332264E-4</v>
      </c>
      <c r="CU22" s="6">
        <f>+CU2*C22/C2</f>
        <v>1.3086924952544274E-5</v>
      </c>
      <c r="CV22" s="6">
        <f>+CV2*C22/C2</f>
        <v>4.0732162466219964E-3</v>
      </c>
      <c r="CW22" s="6">
        <f>+CW2*C22/C2</f>
        <v>0.16770560249093891</v>
      </c>
      <c r="CX22" s="6">
        <f>+CX2*C22/C2</f>
        <v>1.2521094667547635E-3</v>
      </c>
      <c r="CY22" s="6">
        <f>+CY2*C22/C2</f>
        <v>9.5456036579965098E-2</v>
      </c>
      <c r="CZ22" s="6">
        <f>+CZ2*C22/C2</f>
        <v>4.0334630529910648E-4</v>
      </c>
      <c r="DA22" s="6">
        <f>+DA2*C22/C2</f>
        <v>2.5688206617408883E-4</v>
      </c>
      <c r="DB22" s="6">
        <f>+DB2*C22/C2</f>
        <v>1.5745344874018602E-2</v>
      </c>
    </row>
    <row r="23" spans="1:106">
      <c r="A23" t="s">
        <v>108</v>
      </c>
      <c r="B23" t="s">
        <v>137</v>
      </c>
      <c r="C23" s="5">
        <v>1</v>
      </c>
      <c r="D23" s="6">
        <f>+D3*$C$23/$C3</f>
        <v>0</v>
      </c>
      <c r="E23" s="6">
        <f>+E3*$C$23/$C3</f>
        <v>0.86782871496521996</v>
      </c>
      <c r="F23" s="6">
        <f>+F3*$C$23/$C3</f>
        <v>3.6477376280829358E-3</v>
      </c>
      <c r="G23" s="6">
        <f t="shared" ref="G23:BR23" si="7">+G3*$C$23/$C3</f>
        <v>3.4985863374020746E-5</v>
      </c>
      <c r="H23" s="6">
        <f t="shared" si="7"/>
        <v>2.614036052116345E-5</v>
      </c>
      <c r="I23" s="6">
        <f t="shared" si="7"/>
        <v>1.3993942196433991E-4</v>
      </c>
      <c r="J23" s="6">
        <f t="shared" si="7"/>
        <v>5.4881248358296526E-5</v>
      </c>
      <c r="K23" s="6">
        <f t="shared" si="7"/>
        <v>9.8412757533414604E-3</v>
      </c>
      <c r="L23" s="6">
        <f t="shared" si="7"/>
        <v>1.2721055784594415E-3</v>
      </c>
      <c r="M23" s="6">
        <f t="shared" si="7"/>
        <v>4.0013993385047572E-4</v>
      </c>
      <c r="N23" s="6">
        <f t="shared" si="7"/>
        <v>2.6115743309164267E-2</v>
      </c>
      <c r="O23" s="6">
        <f t="shared" si="7"/>
        <v>4.0644517812534744E-8</v>
      </c>
      <c r="P23" s="6">
        <f t="shared" si="7"/>
        <v>2.4689027525355608E-5</v>
      </c>
      <c r="Q23" s="6">
        <f t="shared" si="7"/>
        <v>1.1478104915497584E-4</v>
      </c>
      <c r="R23" s="6">
        <f t="shared" si="7"/>
        <v>1.3827648963856044E-4</v>
      </c>
      <c r="S23" s="6">
        <f t="shared" si="7"/>
        <v>8.3250736257203578E-5</v>
      </c>
      <c r="T23" s="6">
        <f t="shared" si="7"/>
        <v>1.4488830060147919E-3</v>
      </c>
      <c r="U23" s="6">
        <f t="shared" si="7"/>
        <v>2.3744669210057356E-5</v>
      </c>
      <c r="V23" s="6">
        <f t="shared" si="7"/>
        <v>1.8577663354042464E-5</v>
      </c>
      <c r="W23" s="6">
        <f t="shared" si="7"/>
        <v>2.1304609280184035E-7</v>
      </c>
      <c r="X23" s="6">
        <f t="shared" si="7"/>
        <v>2.3379068246985451E-7</v>
      </c>
      <c r="Y23" s="6">
        <f t="shared" si="7"/>
        <v>7.7425695523665557E-7</v>
      </c>
      <c r="Z23" s="6">
        <f t="shared" si="7"/>
        <v>6.1626750127767443E-7</v>
      </c>
      <c r="AA23" s="6">
        <f t="shared" si="7"/>
        <v>3.2149201437158085E-8</v>
      </c>
      <c r="AB23" s="6">
        <f t="shared" si="7"/>
        <v>2.6636733024688848E-4</v>
      </c>
      <c r="AC23" s="6">
        <f t="shared" si="7"/>
        <v>1.3177170070096183E-3</v>
      </c>
      <c r="AD23" s="6">
        <f t="shared" si="7"/>
        <v>1.198774145111956E-2</v>
      </c>
      <c r="AE23" s="6">
        <f t="shared" si="7"/>
        <v>1.6235252031979359E-5</v>
      </c>
      <c r="AF23" s="6">
        <f t="shared" si="7"/>
        <v>9.9176671169423601E-5</v>
      </c>
      <c r="AG23" s="6">
        <f t="shared" si="7"/>
        <v>1.1925637332363056E-5</v>
      </c>
      <c r="AH23" s="6">
        <f t="shared" si="7"/>
        <v>4.5921956638287691E-7</v>
      </c>
      <c r="AI23" s="6">
        <f t="shared" si="7"/>
        <v>3.0011763245370213E-6</v>
      </c>
      <c r="AJ23" s="6">
        <f t="shared" si="7"/>
        <v>1.694562407891466E-5</v>
      </c>
      <c r="AK23" s="6">
        <f t="shared" si="7"/>
        <v>7.3178184878312051E-5</v>
      </c>
      <c r="AL23" s="6">
        <f t="shared" si="7"/>
        <v>2.1659446987158716E-4</v>
      </c>
      <c r="AM23" s="6">
        <f t="shared" si="7"/>
        <v>1.5088597552572021E-6</v>
      </c>
      <c r="AN23" s="6">
        <f t="shared" si="7"/>
        <v>3.6253031370064049E-6</v>
      </c>
      <c r="AO23" s="6">
        <f t="shared" si="7"/>
        <v>1.2220167694825768E-5</v>
      </c>
      <c r="AP23" s="6">
        <f t="shared" si="7"/>
        <v>7.5072476457534915E-10</v>
      </c>
      <c r="AQ23" s="6">
        <f t="shared" si="7"/>
        <v>1.0576642063479163E-9</v>
      </c>
      <c r="AR23" s="6">
        <f t="shared" si="7"/>
        <v>1.1583634175007532E-9</v>
      </c>
      <c r="AS23" s="6">
        <f t="shared" si="7"/>
        <v>3.859323824839811E-7</v>
      </c>
      <c r="AT23" s="6">
        <f t="shared" si="7"/>
        <v>4.1929840682474962E-7</v>
      </c>
      <c r="AU23" s="6">
        <f t="shared" si="7"/>
        <v>6.5275716841186644E-5</v>
      </c>
      <c r="AV23" s="6">
        <f t="shared" si="7"/>
        <v>3.3469242272238838E-4</v>
      </c>
      <c r="AW23" s="6">
        <f t="shared" si="7"/>
        <v>7.196625197259135E-6</v>
      </c>
      <c r="AX23" s="6">
        <f t="shared" si="7"/>
        <v>1.2768205351928349E-5</v>
      </c>
      <c r="AY23" s="6">
        <f t="shared" si="7"/>
        <v>1.6446520665549119E-3</v>
      </c>
      <c r="AZ23" s="6">
        <f t="shared" si="7"/>
        <v>3.1587763417741414E-4</v>
      </c>
      <c r="BA23" s="6">
        <f t="shared" si="7"/>
        <v>6.7740863020891631E-9</v>
      </c>
      <c r="BB23" s="6">
        <f t="shared" si="7"/>
        <v>9.8804081622130786E-9</v>
      </c>
      <c r="BC23" s="6">
        <f t="shared" si="7"/>
        <v>1.264740377250731E-9</v>
      </c>
      <c r="BD23" s="6">
        <f t="shared" si="7"/>
        <v>1.7372566751036505E-7</v>
      </c>
      <c r="BE23" s="6">
        <f t="shared" si="7"/>
        <v>3.3111506149336887E-4</v>
      </c>
      <c r="BF23" s="6">
        <f t="shared" si="7"/>
        <v>1.6288055961993009E-5</v>
      </c>
      <c r="BG23" s="6">
        <f t="shared" si="7"/>
        <v>1.476514298354673E-4</v>
      </c>
      <c r="BH23" s="6">
        <f t="shared" si="7"/>
        <v>1.7733618544344925E-8</v>
      </c>
      <c r="BI23" s="6">
        <f t="shared" si="7"/>
        <v>1.1602444505357565E-7</v>
      </c>
      <c r="BJ23" s="6">
        <f t="shared" si="7"/>
        <v>2.2388770719359298E-5</v>
      </c>
      <c r="BK23" s="6">
        <f t="shared" si="7"/>
        <v>9.2947886220922041E-3</v>
      </c>
      <c r="BL23" s="6">
        <f t="shared" si="7"/>
        <v>3.4024660567261102E-6</v>
      </c>
      <c r="BM23" s="6">
        <f t="shared" si="7"/>
        <v>1.2870681195132078E-8</v>
      </c>
      <c r="BN23" s="6">
        <f t="shared" si="7"/>
        <v>3.0704514372343564E-4</v>
      </c>
      <c r="BO23" s="6">
        <f t="shared" si="7"/>
        <v>2.7515126580865597E-4</v>
      </c>
      <c r="BP23" s="6">
        <f t="shared" si="7"/>
        <v>3.9779135449105618E-6</v>
      </c>
      <c r="BQ23" s="6">
        <f t="shared" si="7"/>
        <v>6.4688337971845814E-9</v>
      </c>
      <c r="BR23" s="6">
        <f t="shared" si="7"/>
        <v>1.6440422408411599E-8</v>
      </c>
      <c r="BS23" s="6">
        <f t="shared" ref="BS23:CI23" si="8">+BS3*$C$23/$C3</f>
        <v>2.5363571771220253E-8</v>
      </c>
      <c r="BT23" s="6">
        <f t="shared" si="8"/>
        <v>4.1802789393521008E-8</v>
      </c>
      <c r="BU23" s="6">
        <f t="shared" si="8"/>
        <v>4.6191509896428393E-6</v>
      </c>
      <c r="BV23" s="6">
        <f t="shared" si="8"/>
        <v>3.7000203487009004E-9</v>
      </c>
      <c r="BW23" s="6">
        <f t="shared" si="8"/>
        <v>1.498029259979692E-8</v>
      </c>
      <c r="BX23" s="6">
        <f t="shared" si="8"/>
        <v>8.7596338062137372E-5</v>
      </c>
      <c r="BY23" s="6">
        <f t="shared" si="8"/>
        <v>1.5495578539644964E-3</v>
      </c>
      <c r="BZ23" s="6">
        <f t="shared" si="8"/>
        <v>1.9958762650018033E-4</v>
      </c>
      <c r="CA23" s="6">
        <f t="shared" si="8"/>
        <v>8.3790402134320487E-4</v>
      </c>
      <c r="CB23" s="6">
        <f t="shared" si="8"/>
        <v>1.5696369442957621E-3</v>
      </c>
      <c r="CC23" s="6">
        <f t="shared" si="8"/>
        <v>7.8064381295074782E-5</v>
      </c>
      <c r="CD23" s="6">
        <f t="shared" si="8"/>
        <v>5.4445098879170024E-4</v>
      </c>
      <c r="CE23" s="6">
        <f t="shared" si="8"/>
        <v>3.1584700296674964E-4</v>
      </c>
      <c r="CF23" s="6">
        <f t="shared" si="8"/>
        <v>4.3532310580870208E-5</v>
      </c>
      <c r="CG23" s="6">
        <f t="shared" si="8"/>
        <v>1.6083061380613164E-4</v>
      </c>
      <c r="CH23" s="6">
        <f t="shared" si="8"/>
        <v>2.8206164825450103E-4</v>
      </c>
      <c r="CI23" s="6">
        <f t="shared" si="8"/>
        <v>6.8976800466452924E-7</v>
      </c>
      <c r="CJ23" s="6">
        <f t="shared" ref="CJ23:CJ39" si="9">+CJ3*$C$22/$C$2</f>
        <v>3.0087825289461908E-9</v>
      </c>
      <c r="CK23" s="6">
        <f t="shared" ref="CK23:CK39" si="10">+CK3*C23/C3</f>
        <v>3.2801123049141769E-4</v>
      </c>
      <c r="CL23" s="6">
        <f t="shared" ref="CL23:CL39" si="11">+CL3*C23/C3</f>
        <v>9.0503616968294688E-5</v>
      </c>
      <c r="CM23" s="6">
        <f t="shared" ref="CM23:CM39" si="12">+CM3*C23/C3</f>
        <v>2.0086877819034538E-4</v>
      </c>
      <c r="CN23" s="6">
        <f t="shared" ref="CN23:CN39" si="13">+CN3*C23/C3</f>
        <v>1.2141374878525334E-3</v>
      </c>
      <c r="CO23" s="6">
        <f t="shared" ref="CO23:CO39" si="14">+CO3*C23/C3</f>
        <v>9.92554116911315E-5</v>
      </c>
      <c r="CP23" s="6">
        <f t="shared" ref="CP23:CP39" si="15">+CP3*C23/C3</f>
        <v>1.4763171148667227E-4</v>
      </c>
      <c r="CQ23" s="6">
        <f t="shared" ref="CQ23:CQ39" si="16">+CQ3*C23/C3</f>
        <v>6.5887936868545987E-5</v>
      </c>
      <c r="CR23" s="6">
        <f t="shared" ref="CR23:CR39" si="17">+CR3*C23/C3</f>
        <v>1.1540297593147282E-5</v>
      </c>
      <c r="CS23" s="6">
        <f t="shared" ref="CS23:CS39" si="18">+CS3*C23/C3</f>
        <v>1.3490237695531977E-4</v>
      </c>
      <c r="CT23" s="6">
        <f t="shared" ref="CT23:CT39" si="19">+CT3*C23/C3</f>
        <v>6.5747103390247812E-5</v>
      </c>
      <c r="CU23" s="6">
        <f t="shared" ref="CU23:CU39" si="20">+CU3*C23/C3</f>
        <v>2.2999933466639864E-6</v>
      </c>
      <c r="CV23" s="6">
        <f t="shared" ref="CV23:CV39" si="21">+CV3*C23/C3</f>
        <v>3.5382824989043689E-4</v>
      </c>
      <c r="CW23" s="6">
        <f t="shared" ref="CW23:CW39" si="22">+CW3*C23/C3</f>
        <v>4.357667078742767E-2</v>
      </c>
      <c r="CX23" s="6">
        <f t="shared" ref="CX23:CX39" si="23">+CX3*C23/C3</f>
        <v>1.1376443180845931E-4</v>
      </c>
      <c r="CY23" s="6">
        <f t="shared" ref="CY23:CY39" si="24">+CY3*C23/C3</f>
        <v>6.8877343041417252E-3</v>
      </c>
      <c r="CZ23" s="6">
        <f t="shared" ref="CZ23:CZ39" si="25">+CZ3*C23/C3</f>
        <v>4.460230662343475E-5</v>
      </c>
      <c r="DA23" s="6">
        <f t="shared" ref="DA23:DA39" si="26">+DA3*C23/C3</f>
        <v>3.9762713018144262E-4</v>
      </c>
      <c r="DB23" s="6">
        <f t="shared" ref="DB23:DB39" si="27">+DB3*C23/C3</f>
        <v>1.3899187482972488E-3</v>
      </c>
    </row>
    <row r="24" spans="1:106">
      <c r="A24" t="s">
        <v>110</v>
      </c>
      <c r="B24" t="s">
        <v>137</v>
      </c>
      <c r="C24" s="5">
        <v>1</v>
      </c>
      <c r="D24" s="6">
        <f>+D4*$C$24/$C4</f>
        <v>0</v>
      </c>
      <c r="E24" s="6">
        <f>+E4*$C$24/$C4</f>
        <v>5.3627097583795261E-3</v>
      </c>
      <c r="F24" s="6">
        <f t="shared" ref="F24:BQ24" si="28">+F4*$C$24/$C4</f>
        <v>2.1322704177146344E-2</v>
      </c>
      <c r="G24" s="6">
        <f t="shared" si="28"/>
        <v>2.4823896603251398E-4</v>
      </c>
      <c r="H24" s="6">
        <f t="shared" si="28"/>
        <v>9.018738063924175E-6</v>
      </c>
      <c r="I24" s="6">
        <f t="shared" si="28"/>
        <v>1.206539500702481E-3</v>
      </c>
      <c r="J24" s="6">
        <f t="shared" si="28"/>
        <v>3.4109130271825489E-4</v>
      </c>
      <c r="K24" s="6">
        <f t="shared" si="28"/>
        <v>4.7530025850858013E-2</v>
      </c>
      <c r="L24" s="6">
        <f t="shared" si="28"/>
        <v>4.120615046130132E-3</v>
      </c>
      <c r="M24" s="6">
        <f t="shared" si="28"/>
        <v>1.3448123853383026E-3</v>
      </c>
      <c r="N24" s="6">
        <f t="shared" si="28"/>
        <v>0.62035808045586927</v>
      </c>
      <c r="O24" s="6">
        <f t="shared" si="28"/>
        <v>1.4513961317244078E-7</v>
      </c>
      <c r="P24" s="6">
        <f t="shared" si="28"/>
        <v>1.1516281516045364E-4</v>
      </c>
      <c r="Q24" s="6">
        <f t="shared" si="28"/>
        <v>1.37625546976115E-3</v>
      </c>
      <c r="R24" s="6">
        <f t="shared" si="28"/>
        <v>5.7002986744148117E-4</v>
      </c>
      <c r="S24" s="6">
        <f t="shared" si="28"/>
        <v>1.5321084639884997E-4</v>
      </c>
      <c r="T24" s="6">
        <f t="shared" si="28"/>
        <v>2.6664579998261356E-3</v>
      </c>
      <c r="U24" s="6">
        <f t="shared" si="28"/>
        <v>2.7143127711190087E-5</v>
      </c>
      <c r="V24" s="6">
        <f t="shared" si="28"/>
        <v>1.1343412191074734E-4</v>
      </c>
      <c r="W24" s="6">
        <f t="shared" si="28"/>
        <v>2.4353833924294322E-7</v>
      </c>
      <c r="X24" s="6">
        <f t="shared" si="28"/>
        <v>2.1189300469175634E-6</v>
      </c>
      <c r="Y24" s="6">
        <f t="shared" si="28"/>
        <v>1.6545433250648301E-6</v>
      </c>
      <c r="Z24" s="6">
        <f t="shared" si="28"/>
        <v>7.7254657567730341E-7</v>
      </c>
      <c r="AA24" s="6">
        <f t="shared" si="28"/>
        <v>1.5435831633912988E-7</v>
      </c>
      <c r="AB24" s="6">
        <f t="shared" si="28"/>
        <v>1.1905387487017535E-3</v>
      </c>
      <c r="AC24" s="6">
        <f t="shared" si="28"/>
        <v>3.7974626978745424E-5</v>
      </c>
      <c r="AD24" s="6">
        <f t="shared" si="28"/>
        <v>3.3292704411503299E-3</v>
      </c>
      <c r="AE24" s="6">
        <f t="shared" si="28"/>
        <v>7.1698823491101065E-5</v>
      </c>
      <c r="AF24" s="6">
        <f t="shared" si="28"/>
        <v>5.4657780222649663E-4</v>
      </c>
      <c r="AG24" s="6">
        <f t="shared" si="28"/>
        <v>7.862429415992851E-5</v>
      </c>
      <c r="AH24" s="6">
        <f t="shared" si="28"/>
        <v>2.3667072764539562E-6</v>
      </c>
      <c r="AI24" s="6">
        <f t="shared" si="28"/>
        <v>4.8257405584135157E-6</v>
      </c>
      <c r="AJ24" s="6">
        <f t="shared" si="28"/>
        <v>7.6994775767656753E-5</v>
      </c>
      <c r="AK24" s="6">
        <f t="shared" si="28"/>
        <v>2.9225888780804902E-4</v>
      </c>
      <c r="AL24" s="6">
        <f t="shared" si="28"/>
        <v>2.2084161982532879E-3</v>
      </c>
      <c r="AM24" s="6">
        <f t="shared" si="28"/>
        <v>1.049031576131267E-5</v>
      </c>
      <c r="AN24" s="6">
        <f t="shared" si="28"/>
        <v>8.3898492115091511E-6</v>
      </c>
      <c r="AO24" s="6">
        <f t="shared" si="28"/>
        <v>2.6235739461166309E-5</v>
      </c>
      <c r="AP24" s="6">
        <f t="shared" si="28"/>
        <v>7.1451685972284044E-9</v>
      </c>
      <c r="AQ24" s="6">
        <f t="shared" si="28"/>
        <v>6.5387495861493705E-9</v>
      </c>
      <c r="AR24" s="6">
        <f t="shared" si="28"/>
        <v>9.2524347791238725E-9</v>
      </c>
      <c r="AS24" s="6">
        <f t="shared" si="28"/>
        <v>1.8639225823865901E-6</v>
      </c>
      <c r="AT24" s="6">
        <f t="shared" si="28"/>
        <v>1.1644877373733213E-7</v>
      </c>
      <c r="AU24" s="6">
        <f t="shared" si="28"/>
        <v>6.5758363722030766E-4</v>
      </c>
      <c r="AV24" s="6">
        <f t="shared" si="28"/>
        <v>3.6256164762419607E-3</v>
      </c>
      <c r="AW24" s="6">
        <f t="shared" si="28"/>
        <v>3.3216132393943412E-5</v>
      </c>
      <c r="AX24" s="6">
        <f t="shared" si="28"/>
        <v>6.2749140960164987E-5</v>
      </c>
      <c r="AY24" s="6">
        <f t="shared" si="28"/>
        <v>1.833969578127773E-3</v>
      </c>
      <c r="AZ24" s="6">
        <f t="shared" si="28"/>
        <v>1.5491755386249761E-5</v>
      </c>
      <c r="BA24" s="6">
        <f t="shared" si="28"/>
        <v>2.4189935528740153E-8</v>
      </c>
      <c r="BB24" s="6">
        <f t="shared" si="28"/>
        <v>5.8620315298933732E-8</v>
      </c>
      <c r="BC24" s="6">
        <f t="shared" si="28"/>
        <v>6.1647471275139915E-9</v>
      </c>
      <c r="BD24" s="6">
        <f t="shared" si="28"/>
        <v>1.3612555414925977E-6</v>
      </c>
      <c r="BE24" s="6">
        <f t="shared" si="28"/>
        <v>2.0174219060551135E-3</v>
      </c>
      <c r="BF24" s="6">
        <f t="shared" si="28"/>
        <v>1.8619285837687133E-5</v>
      </c>
      <c r="BG24" s="6">
        <f t="shared" si="28"/>
        <v>7.3517838863154986E-4</v>
      </c>
      <c r="BH24" s="6">
        <f t="shared" si="28"/>
        <v>8.7151584666895653E-8</v>
      </c>
      <c r="BI24" s="6">
        <f t="shared" si="28"/>
        <v>9.0112576628629808E-8</v>
      </c>
      <c r="BJ24" s="6">
        <f t="shared" si="28"/>
        <v>3.2948817210956815E-4</v>
      </c>
      <c r="BK24" s="6">
        <f t="shared" si="28"/>
        <v>8.5913094465392165E-2</v>
      </c>
      <c r="BL24" s="6">
        <f t="shared" si="28"/>
        <v>3.0634472665061555E-5</v>
      </c>
      <c r="BM24" s="6">
        <f t="shared" si="28"/>
        <v>1.8941358031426618E-7</v>
      </c>
      <c r="BN24" s="6">
        <f t="shared" si="28"/>
        <v>2.7645142980166058E-3</v>
      </c>
      <c r="BO24" s="6">
        <f t="shared" si="28"/>
        <v>1.3850669508852244E-3</v>
      </c>
      <c r="BP24" s="6">
        <f t="shared" si="28"/>
        <v>3.5190405809820731E-5</v>
      </c>
      <c r="BQ24" s="6">
        <f t="shared" si="28"/>
        <v>1.6035830512586932E-8</v>
      </c>
      <c r="BR24" s="6">
        <f t="shared" ref="BR24:CI24" si="29">+BR4*$C$24/$C4</f>
        <v>9.7102543914547577E-8</v>
      </c>
      <c r="BS24" s="6">
        <f t="shared" si="29"/>
        <v>1.2194062396943903E-7</v>
      </c>
      <c r="BT24" s="6">
        <f t="shared" si="29"/>
        <v>1.343306286656083E-7</v>
      </c>
      <c r="BU24" s="6">
        <f t="shared" si="29"/>
        <v>3.25867330542355E-5</v>
      </c>
      <c r="BV24" s="6">
        <f t="shared" si="29"/>
        <v>1.3478904653096421E-8</v>
      </c>
      <c r="BW24" s="6">
        <f t="shared" si="29"/>
        <v>3.7161284604822515E-8</v>
      </c>
      <c r="BX24" s="6">
        <f t="shared" si="29"/>
        <v>8.3466626160040179E-4</v>
      </c>
      <c r="BY24" s="6">
        <f t="shared" si="29"/>
        <v>1.2381696748862566E-3</v>
      </c>
      <c r="BZ24" s="6">
        <f t="shared" si="29"/>
        <v>1.5947990969345736E-4</v>
      </c>
      <c r="CA24" s="6">
        <f t="shared" si="29"/>
        <v>6.6952475961970124E-4</v>
      </c>
      <c r="CB24" s="6">
        <f t="shared" si="29"/>
        <v>1.2542138133376506E-3</v>
      </c>
      <c r="CC24" s="6">
        <f t="shared" si="29"/>
        <v>6.2377115743710205E-5</v>
      </c>
      <c r="CD24" s="6">
        <f t="shared" si="29"/>
        <v>4.3504197152690466E-4</v>
      </c>
      <c r="CE24" s="6">
        <f t="shared" si="29"/>
        <v>2.5237662471045455E-4</v>
      </c>
      <c r="CF24" s="6">
        <f t="shared" si="29"/>
        <v>3.4784365553735561E-5</v>
      </c>
      <c r="CG24" s="6">
        <f t="shared" si="29"/>
        <v>1.2851123196117622E-4</v>
      </c>
      <c r="CH24" s="6">
        <f t="shared" si="29"/>
        <v>2.253805357596901E-4</v>
      </c>
      <c r="CI24" s="6">
        <f t="shared" si="29"/>
        <v>6.526871038455711E-7</v>
      </c>
      <c r="CJ24" s="6">
        <f t="shared" si="9"/>
        <v>1.0669074532837418E-4</v>
      </c>
      <c r="CK24" s="6">
        <f t="shared" si="10"/>
        <v>2.6209641516611716E-4</v>
      </c>
      <c r="CL24" s="6">
        <f t="shared" si="11"/>
        <v>7.2316650656807164E-5</v>
      </c>
      <c r="CM24" s="6">
        <f t="shared" si="12"/>
        <v>1.6050361020753247E-4</v>
      </c>
      <c r="CN24" s="6">
        <f t="shared" si="13"/>
        <v>9.701530115544929E-4</v>
      </c>
      <c r="CO24" s="6">
        <f t="shared" si="14"/>
        <v>7.9309746654431394E-5</v>
      </c>
      <c r="CP24" s="6">
        <f t="shared" si="15"/>
        <v>1.1796468763440009E-4</v>
      </c>
      <c r="CQ24" s="6">
        <f t="shared" si="16"/>
        <v>5.2647563408318208E-5</v>
      </c>
      <c r="CR24" s="6">
        <f t="shared" si="17"/>
        <v>9.2212410672116184E-6</v>
      </c>
      <c r="CS24" s="6">
        <f t="shared" si="18"/>
        <v>1.0779335007647717E-4</v>
      </c>
      <c r="CT24" s="6">
        <f t="shared" si="19"/>
        <v>5.2535030829045979E-5</v>
      </c>
      <c r="CU24" s="6">
        <f t="shared" si="20"/>
        <v>2.1763491291949671E-6</v>
      </c>
      <c r="CV24" s="6">
        <f t="shared" si="21"/>
        <v>9.8091730962240409E-4</v>
      </c>
      <c r="CW24" s="6">
        <f t="shared" si="22"/>
        <v>0.1653781807843602</v>
      </c>
      <c r="CX24" s="6">
        <f t="shared" si="23"/>
        <v>2.2806966353057788E-4</v>
      </c>
      <c r="CY24" s="6">
        <f t="shared" si="24"/>
        <v>5.0579520705723545E-3</v>
      </c>
      <c r="CZ24" s="6">
        <f t="shared" si="25"/>
        <v>6.234206100188881E-5</v>
      </c>
      <c r="DA24" s="6">
        <f t="shared" si="26"/>
        <v>3.342860371973203E-4</v>
      </c>
      <c r="DB24" s="6">
        <f t="shared" si="27"/>
        <v>5.5877786662667031E-3</v>
      </c>
    </row>
    <row r="25" spans="1:106">
      <c r="A25" t="s">
        <v>112</v>
      </c>
      <c r="B25" t="s">
        <v>137</v>
      </c>
      <c r="C25" s="5">
        <v>1</v>
      </c>
      <c r="D25" s="6">
        <f>+D5*$C$25/$C5</f>
        <v>0.25305766016428766</v>
      </c>
      <c r="E25" s="6">
        <f t="shared" ref="E25:BP25" si="30">+E5*$C$25/$C5</f>
        <v>7.9341898324743088E-2</v>
      </c>
      <c r="F25" s="6">
        <f t="shared" si="30"/>
        <v>1.1988772976876675E-2</v>
      </c>
      <c r="G25" s="6">
        <f t="shared" si="30"/>
        <v>3.8104102122240002E-4</v>
      </c>
      <c r="H25" s="6">
        <f t="shared" si="30"/>
        <v>2.6575344324486348E-5</v>
      </c>
      <c r="I25" s="6">
        <f t="shared" si="30"/>
        <v>6.4846049266306725E-4</v>
      </c>
      <c r="J25" s="6">
        <f t="shared" si="30"/>
        <v>6.6107922853724888E-4</v>
      </c>
      <c r="K25" s="6">
        <f t="shared" si="30"/>
        <v>7.0014418788045971E-2</v>
      </c>
      <c r="L25" s="6">
        <f t="shared" si="30"/>
        <v>1.8522221305373229E-2</v>
      </c>
      <c r="M25" s="6">
        <f t="shared" si="30"/>
        <v>5.1190530216164024E-3</v>
      </c>
      <c r="N25" s="6">
        <f t="shared" si="30"/>
        <v>0.10848221626628596</v>
      </c>
      <c r="O25" s="6">
        <f t="shared" si="30"/>
        <v>5.049963308615088E-7</v>
      </c>
      <c r="P25" s="6">
        <f t="shared" si="30"/>
        <v>3.2758120930209331E-4</v>
      </c>
      <c r="Q25" s="6">
        <f t="shared" si="30"/>
        <v>1.1270565966019098E-3</v>
      </c>
      <c r="R25" s="6">
        <f t="shared" si="30"/>
        <v>2.5763772132437724E-3</v>
      </c>
      <c r="S25" s="6">
        <f t="shared" si="30"/>
        <v>1.8389012001115532E-3</v>
      </c>
      <c r="T25" s="6">
        <f t="shared" si="30"/>
        <v>3.2003953578864493E-2</v>
      </c>
      <c r="U25" s="6">
        <f t="shared" si="30"/>
        <v>4.903956364631834E-4</v>
      </c>
      <c r="V25" s="6">
        <f t="shared" si="30"/>
        <v>4.7260150542108352E-4</v>
      </c>
      <c r="W25" s="6">
        <f t="shared" si="30"/>
        <v>4.4000138873823374E-6</v>
      </c>
      <c r="X25" s="6">
        <f t="shared" si="30"/>
        <v>4.3177721496903097E-7</v>
      </c>
      <c r="Y25" s="6">
        <f t="shared" si="30"/>
        <v>2.1357212492059022E-5</v>
      </c>
      <c r="Z25" s="6">
        <f t="shared" si="30"/>
        <v>6.8537776682136118E-6</v>
      </c>
      <c r="AA25" s="6">
        <f t="shared" si="30"/>
        <v>5.2980036412931699E-7</v>
      </c>
      <c r="AB25" s="6">
        <f t="shared" si="30"/>
        <v>2.8149554822423538E-3</v>
      </c>
      <c r="AC25" s="6">
        <f t="shared" si="30"/>
        <v>5.8812309854066897E-4</v>
      </c>
      <c r="AD25" s="6">
        <f t="shared" si="30"/>
        <v>8.3139223920411839E-3</v>
      </c>
      <c r="AE25" s="6">
        <f t="shared" si="30"/>
        <v>1.7864576863885613E-4</v>
      </c>
      <c r="AF25" s="6">
        <f t="shared" si="30"/>
        <v>2.442684720312868E-3</v>
      </c>
      <c r="AG25" s="6">
        <f t="shared" si="30"/>
        <v>1.3791339753684785E-4</v>
      </c>
      <c r="AH25" s="6">
        <f t="shared" si="30"/>
        <v>6.5088669497725524E-6</v>
      </c>
      <c r="AI25" s="6">
        <f t="shared" si="30"/>
        <v>4.934955631498095E-5</v>
      </c>
      <c r="AJ25" s="6">
        <f t="shared" si="30"/>
        <v>2.6129000653523856E-4</v>
      </c>
      <c r="AK25" s="6">
        <f t="shared" si="30"/>
        <v>8.0329903780068906E-4</v>
      </c>
      <c r="AL25" s="6">
        <f t="shared" si="30"/>
        <v>1.7898196690326615E-3</v>
      </c>
      <c r="AM25" s="6">
        <f t="shared" si="30"/>
        <v>1.836300760464466E-5</v>
      </c>
      <c r="AN25" s="6">
        <f t="shared" si="30"/>
        <v>4.3784699218316716E-5</v>
      </c>
      <c r="AO25" s="6">
        <f t="shared" si="30"/>
        <v>1.9348635038217616E-4</v>
      </c>
      <c r="AP25" s="6">
        <f t="shared" si="30"/>
        <v>4.2370374975660687E-9</v>
      </c>
      <c r="AQ25" s="6">
        <f t="shared" si="30"/>
        <v>1.4725767223666518E-8</v>
      </c>
      <c r="AR25" s="6">
        <f t="shared" si="30"/>
        <v>1.2384166751911066E-8</v>
      </c>
      <c r="AS25" s="6">
        <f t="shared" si="30"/>
        <v>2.745663481884148E-6</v>
      </c>
      <c r="AT25" s="6">
        <f t="shared" si="30"/>
        <v>2.9079826484928985E-7</v>
      </c>
      <c r="AU25" s="6">
        <f t="shared" si="30"/>
        <v>5.0259288332855652E-4</v>
      </c>
      <c r="AV25" s="6">
        <f t="shared" si="30"/>
        <v>1.5952373313032422E-3</v>
      </c>
      <c r="AW25" s="6">
        <f t="shared" si="30"/>
        <v>8.9717000181786655E-5</v>
      </c>
      <c r="AX25" s="6">
        <f t="shared" si="30"/>
        <v>1.3867652752730749E-4</v>
      </c>
      <c r="AY25" s="6">
        <f t="shared" si="30"/>
        <v>3.638133288084989E-3</v>
      </c>
      <c r="AZ25" s="6">
        <f t="shared" si="30"/>
        <v>1.1827761543051639E-3</v>
      </c>
      <c r="BA25" s="6">
        <f t="shared" si="30"/>
        <v>8.4166055143584673E-8</v>
      </c>
      <c r="BB25" s="6">
        <f t="shared" si="30"/>
        <v>1.262738287432334E-7</v>
      </c>
      <c r="BC25" s="6">
        <f t="shared" si="30"/>
        <v>1.4404838914868278E-8</v>
      </c>
      <c r="BD25" s="6">
        <f t="shared" si="30"/>
        <v>2.1607427362002466E-6</v>
      </c>
      <c r="BE25" s="6">
        <f t="shared" si="30"/>
        <v>3.2570908879383451E-3</v>
      </c>
      <c r="BF25" s="6">
        <f t="shared" si="30"/>
        <v>3.3639515040479807E-4</v>
      </c>
      <c r="BG25" s="6">
        <f t="shared" si="30"/>
        <v>1.5943671112503693E-3</v>
      </c>
      <c r="BH25" s="6">
        <f t="shared" si="30"/>
        <v>1.9260628823237161E-7</v>
      </c>
      <c r="BI25" s="6">
        <f t="shared" si="30"/>
        <v>1.3887927489860178E-6</v>
      </c>
      <c r="BJ25" s="6">
        <f t="shared" si="30"/>
        <v>1.5391155043104979E-4</v>
      </c>
      <c r="BK25" s="6">
        <f t="shared" si="30"/>
        <v>8.5950561479908316E-2</v>
      </c>
      <c r="BL25" s="6">
        <f t="shared" si="30"/>
        <v>3.1040249502138054E-5</v>
      </c>
      <c r="BM25" s="6">
        <f t="shared" si="30"/>
        <v>8.8479466902290522E-8</v>
      </c>
      <c r="BN25" s="6">
        <f t="shared" si="30"/>
        <v>2.8011323877146707E-3</v>
      </c>
      <c r="BO25" s="6">
        <f t="shared" si="30"/>
        <v>3.0015929615259365E-3</v>
      </c>
      <c r="BP25" s="6">
        <f t="shared" si="30"/>
        <v>4.1478901334525765E-5</v>
      </c>
      <c r="BQ25" s="6">
        <f t="shared" ref="BQ25:CI25" si="31">+BQ5*$C$25/$C5</f>
        <v>7.7513754613774443E-8</v>
      </c>
      <c r="BR25" s="6">
        <f t="shared" si="31"/>
        <v>2.0625412780137234E-7</v>
      </c>
      <c r="BS25" s="6">
        <f t="shared" si="31"/>
        <v>3.1956106712207099E-7</v>
      </c>
      <c r="BT25" s="6">
        <f t="shared" si="31"/>
        <v>2.1907750791705746E-7</v>
      </c>
      <c r="BU25" s="6">
        <f t="shared" si="31"/>
        <v>1.0536091832775213E-4</v>
      </c>
      <c r="BV25" s="6">
        <f t="shared" si="31"/>
        <v>6.6753385400217875E-8</v>
      </c>
      <c r="BW25" s="6">
        <f t="shared" si="31"/>
        <v>5.0575717118502572E-7</v>
      </c>
      <c r="BX25" s="6">
        <f t="shared" si="31"/>
        <v>1.9187847632508417E-4</v>
      </c>
      <c r="BY25" s="6">
        <f t="shared" si="31"/>
        <v>6.8087728134332186E-3</v>
      </c>
      <c r="BZ25" s="6">
        <f t="shared" si="31"/>
        <v>8.7699004056883488E-4</v>
      </c>
      <c r="CA25" s="6">
        <f t="shared" si="31"/>
        <v>3.6817587069703098E-3</v>
      </c>
      <c r="CB25" s="6">
        <f t="shared" si="31"/>
        <v>6.8970005385330917E-3</v>
      </c>
      <c r="CC25" s="6">
        <f t="shared" si="31"/>
        <v>3.4301567747180598E-4</v>
      </c>
      <c r="CD25" s="6">
        <f t="shared" si="31"/>
        <v>2.3923231270438728E-3</v>
      </c>
      <c r="CE25" s="6">
        <f t="shared" si="31"/>
        <v>1.3878349114247544E-3</v>
      </c>
      <c r="CF25" s="6">
        <f t="shared" si="31"/>
        <v>1.9128141103646088E-4</v>
      </c>
      <c r="CG25" s="6">
        <f t="shared" si="31"/>
        <v>7.0669133653144568E-4</v>
      </c>
      <c r="CH25" s="6">
        <f t="shared" si="31"/>
        <v>1.2393817226209879E-3</v>
      </c>
      <c r="CI25" s="6">
        <f t="shared" si="31"/>
        <v>2.822067923316891E-6</v>
      </c>
      <c r="CJ25" s="6">
        <f t="shared" si="9"/>
        <v>1.0492794878245001E-5</v>
      </c>
      <c r="CK25" s="6">
        <f t="shared" si="10"/>
        <v>1.4412846496545876E-3</v>
      </c>
      <c r="CL25" s="6">
        <f t="shared" si="11"/>
        <v>3.9767380427553411E-4</v>
      </c>
      <c r="CM25" s="6">
        <f t="shared" si="12"/>
        <v>8.8261943399585278E-4</v>
      </c>
      <c r="CN25" s="6">
        <f t="shared" si="13"/>
        <v>5.3349323472563917E-3</v>
      </c>
      <c r="CO25" s="6">
        <f t="shared" si="14"/>
        <v>4.361292784129735E-4</v>
      </c>
      <c r="CP25" s="6">
        <f t="shared" si="15"/>
        <v>6.4869522683475012E-4</v>
      </c>
      <c r="CQ25" s="6">
        <f t="shared" si="16"/>
        <v>2.8951225805218554E-4</v>
      </c>
      <c r="CR25" s="6">
        <f t="shared" si="17"/>
        <v>5.0708183828127108E-5</v>
      </c>
      <c r="CS25" s="6">
        <f t="shared" si="18"/>
        <v>5.9276240272726271E-4</v>
      </c>
      <c r="CT25" s="6">
        <f t="shared" si="19"/>
        <v>2.8889343433043173E-4</v>
      </c>
      <c r="CU25" s="6">
        <f t="shared" si="20"/>
        <v>9.4100297543077159E-6</v>
      </c>
      <c r="CV25" s="6">
        <f t="shared" si="21"/>
        <v>5.2289824212367877E-3</v>
      </c>
      <c r="CW25" s="6">
        <f t="shared" si="22"/>
        <v>0.13048570778573404</v>
      </c>
      <c r="CX25" s="6">
        <f t="shared" si="23"/>
        <v>1.5930892193762585E-3</v>
      </c>
      <c r="CY25" s="6">
        <f t="shared" si="24"/>
        <v>9.4755805679978669E-2</v>
      </c>
      <c r="CZ25" s="6">
        <f t="shared" si="25"/>
        <v>1.4529239111512097E-3</v>
      </c>
      <c r="DA25" s="6">
        <f t="shared" si="26"/>
        <v>2.933810712950365E-4</v>
      </c>
      <c r="DB25" s="6">
        <f t="shared" si="27"/>
        <v>1.6751069586042146E-2</v>
      </c>
    </row>
    <row r="26" spans="1:106">
      <c r="A26" t="s">
        <v>114</v>
      </c>
      <c r="B26" t="s">
        <v>137</v>
      </c>
      <c r="C26" s="5">
        <v>1</v>
      </c>
      <c r="D26" s="6">
        <f>+D6*$C$26/$C6</f>
        <v>4.8148396180497835E-2</v>
      </c>
      <c r="E26" s="6">
        <f t="shared" ref="E26:BP26" si="32">+E6*$C$26/$C6</f>
        <v>2.6524561897017917E-2</v>
      </c>
      <c r="F26" s="6">
        <f t="shared" si="32"/>
        <v>1.0000516468720516E-2</v>
      </c>
      <c r="G26" s="6">
        <f t="shared" si="32"/>
        <v>2.5999335791273819E-3</v>
      </c>
      <c r="H26" s="6">
        <f t="shared" si="32"/>
        <v>2.0181337295390351E-5</v>
      </c>
      <c r="I26" s="6">
        <f t="shared" si="32"/>
        <v>3.233409928323996E-4</v>
      </c>
      <c r="J26" s="6">
        <f t="shared" si="32"/>
        <v>3.7920312227364075E-4</v>
      </c>
      <c r="K26" s="6">
        <f t="shared" si="32"/>
        <v>4.4779352699003634E-2</v>
      </c>
      <c r="L26" s="6">
        <f t="shared" si="32"/>
        <v>1.3640144779794826E-2</v>
      </c>
      <c r="M26" s="6">
        <f t="shared" si="32"/>
        <v>2.1191466024028352E-3</v>
      </c>
      <c r="N26" s="6">
        <f t="shared" si="32"/>
        <v>7.3024857796170711E-2</v>
      </c>
      <c r="O26" s="6">
        <f t="shared" si="32"/>
        <v>2.4430244523712789E-7</v>
      </c>
      <c r="P26" s="6">
        <f t="shared" si="32"/>
        <v>1.5608555740240568E-4</v>
      </c>
      <c r="Q26" s="6">
        <f t="shared" si="32"/>
        <v>5.7876099959755414E-4</v>
      </c>
      <c r="R26" s="6">
        <f t="shared" si="32"/>
        <v>1.4188824037044015E-3</v>
      </c>
      <c r="S26" s="6">
        <f t="shared" si="32"/>
        <v>1.0188525907130195E-3</v>
      </c>
      <c r="T26" s="6">
        <f t="shared" si="32"/>
        <v>1.7731953742216946E-2</v>
      </c>
      <c r="U26" s="6">
        <f t="shared" si="32"/>
        <v>1.9092544205873729E-4</v>
      </c>
      <c r="V26" s="6">
        <f t="shared" si="32"/>
        <v>1.2886053773807156E-4</v>
      </c>
      <c r="W26" s="6">
        <f t="shared" si="32"/>
        <v>1.7130547950463433E-6</v>
      </c>
      <c r="X26" s="6">
        <f t="shared" si="32"/>
        <v>2.8417927836042144E-7</v>
      </c>
      <c r="Y26" s="6">
        <f t="shared" si="32"/>
        <v>6.2304905246756111E-6</v>
      </c>
      <c r="Z26" s="6">
        <f t="shared" si="32"/>
        <v>2.6400826081654716E-6</v>
      </c>
      <c r="AA26" s="6">
        <f t="shared" si="32"/>
        <v>1.6087178579575421E-7</v>
      </c>
      <c r="AB26" s="6">
        <f t="shared" si="32"/>
        <v>8.3257565673253479E-4</v>
      </c>
      <c r="AC26" s="6">
        <f t="shared" si="32"/>
        <v>2.0458043215019063E-4</v>
      </c>
      <c r="AD26" s="6">
        <f t="shared" si="32"/>
        <v>7.2464671751171859E-3</v>
      </c>
      <c r="AE26" s="6">
        <f t="shared" si="32"/>
        <v>1.0518851107225885E-4</v>
      </c>
      <c r="AF26" s="6">
        <f t="shared" si="32"/>
        <v>6.6173098299807131E-4</v>
      </c>
      <c r="AG26" s="6">
        <f t="shared" si="32"/>
        <v>9.4004787518128959E-5</v>
      </c>
      <c r="AH26" s="6">
        <f t="shared" si="32"/>
        <v>2.6418028935936435E-6</v>
      </c>
      <c r="AI26" s="6">
        <f t="shared" si="32"/>
        <v>4.1333818468342619E-5</v>
      </c>
      <c r="AJ26" s="6">
        <f t="shared" si="32"/>
        <v>1.8733651349030119E-4</v>
      </c>
      <c r="AK26" s="6">
        <f t="shared" si="32"/>
        <v>4.6334851763825933E-4</v>
      </c>
      <c r="AL26" s="6">
        <f t="shared" si="32"/>
        <v>7.6436257988683211E-4</v>
      </c>
      <c r="AM26" s="6">
        <f>+AM6*$C$26/$C6</f>
        <v>6.6814353336376577E-6</v>
      </c>
      <c r="AN26" s="6">
        <f t="shared" si="32"/>
        <v>5.9969761396059965E-5</v>
      </c>
      <c r="AO26" s="6">
        <f t="shared" si="32"/>
        <v>5.8361309371399855E-5</v>
      </c>
      <c r="AP26" s="6">
        <f t="shared" si="32"/>
        <v>1.1651445143283049E-8</v>
      </c>
      <c r="AQ26" s="6">
        <f t="shared" si="32"/>
        <v>6.108176466578597E-9</v>
      </c>
      <c r="AR26" s="6">
        <f t="shared" si="32"/>
        <v>4.847848130684959E-9</v>
      </c>
      <c r="AS26" s="6">
        <f t="shared" si="32"/>
        <v>1.7560530470197552E-6</v>
      </c>
      <c r="AT26" s="6">
        <f t="shared" si="32"/>
        <v>2.5346160108839528E-7</v>
      </c>
      <c r="AU26" s="6">
        <f t="shared" si="32"/>
        <v>1.008655568692433E-3</v>
      </c>
      <c r="AV26" s="6">
        <f t="shared" si="32"/>
        <v>8.89135574110814E-4</v>
      </c>
      <c r="AW26" s="6">
        <f t="shared" si="32"/>
        <v>3.6038566235964532E-5</v>
      </c>
      <c r="AX26" s="6">
        <f t="shared" si="32"/>
        <v>7.7974052716161903E-5</v>
      </c>
      <c r="AY26" s="6">
        <f t="shared" si="32"/>
        <v>2.6086371251580918E-3</v>
      </c>
      <c r="AZ26" s="6">
        <f t="shared" si="32"/>
        <v>1.9466773308234983E-4</v>
      </c>
      <c r="BA26" s="6">
        <f t="shared" si="32"/>
        <v>4.0717074206187933E-8</v>
      </c>
      <c r="BB26" s="6">
        <f t="shared" si="32"/>
        <v>6.5769755824233425E-8</v>
      </c>
      <c r="BC26" s="6">
        <f t="shared" si="32"/>
        <v>1.4699537153974803E-8</v>
      </c>
      <c r="BD26" s="6">
        <f t="shared" si="32"/>
        <v>7.3804601596838272E-7</v>
      </c>
      <c r="BE26" s="6">
        <f t="shared" si="32"/>
        <v>2.2397373138723178E-3</v>
      </c>
      <c r="BF26" s="6">
        <f t="shared" si="32"/>
        <v>1.3096852423211518E-4</v>
      </c>
      <c r="BG26" s="6">
        <f t="shared" si="32"/>
        <v>1.0576971089254178E-3</v>
      </c>
      <c r="BH26" s="6">
        <f t="shared" si="32"/>
        <v>1.0829729543911415E-7</v>
      </c>
      <c r="BI26" s="6">
        <f t="shared" si="32"/>
        <v>6.0244098213344766E-7</v>
      </c>
      <c r="BJ26" s="6">
        <f t="shared" si="32"/>
        <v>9.1645118656712881E-5</v>
      </c>
      <c r="BK26" s="6">
        <f t="shared" si="32"/>
        <v>6.1489129078683494E-2</v>
      </c>
      <c r="BL26" s="6">
        <f t="shared" si="32"/>
        <v>2.2768767574362726E-5</v>
      </c>
      <c r="BM26" s="6">
        <f t="shared" si="32"/>
        <v>5.2684228183223514E-8</v>
      </c>
      <c r="BN26" s="6">
        <f t="shared" si="32"/>
        <v>2.0546977973389564E-3</v>
      </c>
      <c r="BO26" s="6">
        <f t="shared" si="32"/>
        <v>1.4158707367200895E-3</v>
      </c>
      <c r="BP26" s="6">
        <f t="shared" si="32"/>
        <v>4.5315073564216468E-5</v>
      </c>
      <c r="BQ26" s="6">
        <f t="shared" ref="BQ26:CI26" si="33">+BQ6*$C$26/$C6</f>
        <v>2.9904340896053692E-8</v>
      </c>
      <c r="BR26" s="6">
        <f t="shared" si="33"/>
        <v>1.042511836566986E-7</v>
      </c>
      <c r="BS26" s="6">
        <f t="shared" si="33"/>
        <v>1.7296183239774402E-7</v>
      </c>
      <c r="BT26" s="6">
        <f t="shared" si="33"/>
        <v>1.2379871453643791E-7</v>
      </c>
      <c r="BU26" s="6">
        <f t="shared" si="33"/>
        <v>2.1724396527561336E-5</v>
      </c>
      <c r="BV26" s="6">
        <f t="shared" si="33"/>
        <v>2.2694497514367256E-8</v>
      </c>
      <c r="BW26" s="6">
        <f t="shared" si="33"/>
        <v>2.1391260984324774E-7</v>
      </c>
      <c r="BX26" s="6">
        <f t="shared" si="33"/>
        <v>1.270418752868366E-4</v>
      </c>
      <c r="BY26" s="6">
        <f t="shared" si="33"/>
        <v>2.5565842156137896E-3</v>
      </c>
      <c r="BZ26" s="6">
        <f t="shared" si="33"/>
        <v>3.2929559502195262E-4</v>
      </c>
      <c r="CA26" s="6">
        <f t="shared" si="33"/>
        <v>1.3824409264130918E-3</v>
      </c>
      <c r="CB26" s="6">
        <f t="shared" si="33"/>
        <v>2.5897123013276842E-3</v>
      </c>
      <c r="CC26" s="6">
        <f t="shared" si="33"/>
        <v>1.287968464746428E-4</v>
      </c>
      <c r="CD26" s="6">
        <f t="shared" si="33"/>
        <v>8.9827869321493919E-4</v>
      </c>
      <c r="CE26" s="6">
        <f t="shared" si="33"/>
        <v>5.2110959282208956E-4</v>
      </c>
      <c r="CF26" s="6">
        <f t="shared" si="33"/>
        <v>7.1823080251897216E-5</v>
      </c>
      <c r="CG26" s="6">
        <f t="shared" si="33"/>
        <v>2.6535118233388187E-4</v>
      </c>
      <c r="CH26" s="6">
        <f t="shared" si="33"/>
        <v>4.6536781825377919E-4</v>
      </c>
      <c r="CI26" s="6">
        <f t="shared" si="33"/>
        <v>1.0202329836861681E-6</v>
      </c>
      <c r="CJ26" s="6">
        <f t="shared" si="9"/>
        <v>4.5684655824114321E-6</v>
      </c>
      <c r="CK26" s="6">
        <f t="shared" si="10"/>
        <v>5.4117910620304183E-4</v>
      </c>
      <c r="CL26" s="6">
        <f t="shared" si="11"/>
        <v>1.4932009024711063E-4</v>
      </c>
      <c r="CM26" s="6">
        <f t="shared" si="12"/>
        <v>3.3140934132739339E-4</v>
      </c>
      <c r="CN26" s="6">
        <f t="shared" si="13"/>
        <v>2.0031809261507405E-3</v>
      </c>
      <c r="CO26" s="6">
        <f t="shared" si="14"/>
        <v>1.6375949964989641E-4</v>
      </c>
      <c r="CP26" s="6">
        <f t="shared" si="15"/>
        <v>2.4357457990046869E-4</v>
      </c>
      <c r="CQ26" s="6">
        <f t="shared" si="16"/>
        <v>1.0870717667398637E-4</v>
      </c>
      <c r="CR26" s="6">
        <f t="shared" si="17"/>
        <v>1.9040103984915195E-5</v>
      </c>
      <c r="CS26" s="6">
        <f t="shared" si="18"/>
        <v>2.2257270787945241E-4</v>
      </c>
      <c r="CT26" s="6">
        <f t="shared" si="19"/>
        <v>1.08474818361758E-4</v>
      </c>
      <c r="CU26" s="6">
        <f t="shared" si="20"/>
        <v>3.4019105824813824E-6</v>
      </c>
      <c r="CV26" s="6">
        <f t="shared" si="21"/>
        <v>1.9216036016498834E-3</v>
      </c>
      <c r="CW26" s="6">
        <f t="shared" si="22"/>
        <v>5.9317240294550037E-2</v>
      </c>
      <c r="CX26" s="6">
        <f t="shared" si="23"/>
        <v>4.7278541552886607E-4</v>
      </c>
      <c r="CY26" s="6">
        <f t="shared" si="24"/>
        <v>1.6405992269590351E-2</v>
      </c>
      <c r="CZ26" s="6">
        <f t="shared" si="25"/>
        <v>2.7671549317168976E-4</v>
      </c>
      <c r="DA26" s="6">
        <f t="shared" si="26"/>
        <v>1.261073649724391E-4</v>
      </c>
      <c r="DB26" s="6">
        <f t="shared" si="27"/>
        <v>0.57939721844340764</v>
      </c>
    </row>
    <row r="27" spans="1:106">
      <c r="A27" t="s">
        <v>116</v>
      </c>
      <c r="B27" t="s">
        <v>137</v>
      </c>
      <c r="C27" s="5">
        <v>1</v>
      </c>
      <c r="D27" s="6">
        <f>+D7*$C$27/$C7</f>
        <v>0.42033943122313072</v>
      </c>
      <c r="E27" s="6">
        <f t="shared" ref="E27:BP27" si="34">+E7*$C$27/$C7</f>
        <v>5.8489596070461967E-2</v>
      </c>
      <c r="F27" s="6">
        <f t="shared" si="34"/>
        <v>9.1532091051738564E-3</v>
      </c>
      <c r="G27" s="6">
        <f t="shared" si="34"/>
        <v>2.8858728388380891E-4</v>
      </c>
      <c r="H27" s="6">
        <f t="shared" si="34"/>
        <v>2.0169878275759729E-5</v>
      </c>
      <c r="I27" s="6">
        <f t="shared" si="34"/>
        <v>5.1357868418763124E-4</v>
      </c>
      <c r="J27" s="6">
        <f t="shared" si="34"/>
        <v>5.1844237215544202E-4</v>
      </c>
      <c r="K27" s="6">
        <f t="shared" si="34"/>
        <v>5.1794850293425954E-2</v>
      </c>
      <c r="L27" s="6">
        <f t="shared" si="34"/>
        <v>1.3660730745622383E-2</v>
      </c>
      <c r="M27" s="6">
        <f t="shared" si="34"/>
        <v>3.8411964285314177E-3</v>
      </c>
      <c r="N27" s="6">
        <f t="shared" si="34"/>
        <v>8.1076307001328951E-2</v>
      </c>
      <c r="O27" s="6">
        <f t="shared" si="34"/>
        <v>4.0827060606766794E-7</v>
      </c>
      <c r="P27" s="6">
        <f t="shared" si="34"/>
        <v>2.5961275183526006E-4</v>
      </c>
      <c r="Q27" s="6">
        <f t="shared" si="34"/>
        <v>8.4384886569165932E-4</v>
      </c>
      <c r="R27" s="6">
        <f t="shared" si="34"/>
        <v>1.9101921894610296E-3</v>
      </c>
      <c r="S27" s="6">
        <f t="shared" si="34"/>
        <v>1.3513882842468479E-3</v>
      </c>
      <c r="T27" s="6">
        <f t="shared" si="34"/>
        <v>2.3519353793142368E-2</v>
      </c>
      <c r="U27" s="6">
        <f t="shared" si="34"/>
        <v>3.6421683562066787E-4</v>
      </c>
      <c r="V27" s="6">
        <f t="shared" si="34"/>
        <v>3.8440612462118008E-4</v>
      </c>
      <c r="W27" s="6">
        <f t="shared" si="34"/>
        <v>3.2678902820329553E-6</v>
      </c>
      <c r="X27" s="6">
        <f t="shared" si="34"/>
        <v>3.2256864344134187E-7</v>
      </c>
      <c r="Y27" s="6">
        <f t="shared" si="34"/>
        <v>1.5848893114970185E-5</v>
      </c>
      <c r="Z27" s="6">
        <f t="shared" si="34"/>
        <v>5.0327983042618426E-6</v>
      </c>
      <c r="AA27" s="6">
        <f t="shared" si="34"/>
        <v>4.7169951531903063E-7</v>
      </c>
      <c r="AB27" s="6">
        <f t="shared" si="34"/>
        <v>2.2667218586425041E-3</v>
      </c>
      <c r="AC27" s="6">
        <f t="shared" si="34"/>
        <v>5.5355674502236116E-4</v>
      </c>
      <c r="AD27" s="6">
        <f t="shared" si="34"/>
        <v>6.2147102599549135E-3</v>
      </c>
      <c r="AE27" s="6">
        <f t="shared" si="34"/>
        <v>1.3434716076826284E-4</v>
      </c>
      <c r="AF27" s="6">
        <f t="shared" si="34"/>
        <v>1.9833596348931564E-3</v>
      </c>
      <c r="AG27" s="6">
        <f t="shared" si="34"/>
        <v>1.0219006459666453E-4</v>
      </c>
      <c r="AH27" s="6">
        <f t="shared" si="34"/>
        <v>5.5066343515153532E-6</v>
      </c>
      <c r="AI27" s="6">
        <f t="shared" si="34"/>
        <v>3.6683646952579664E-5</v>
      </c>
      <c r="AJ27" s="6">
        <f t="shared" si="34"/>
        <v>1.9377888719295818E-4</v>
      </c>
      <c r="AK27" s="6">
        <f t="shared" si="34"/>
        <v>5.9523646736625785E-4</v>
      </c>
      <c r="AL27" s="6">
        <f t="shared" si="34"/>
        <v>1.4544699080215296E-3</v>
      </c>
      <c r="AM27" s="6">
        <f t="shared" si="34"/>
        <v>1.3882193146491439E-5</v>
      </c>
      <c r="AN27" s="6">
        <f t="shared" si="34"/>
        <v>3.2356684094672809E-5</v>
      </c>
      <c r="AO27" s="6">
        <f t="shared" si="34"/>
        <v>1.4201049903201052E-4</v>
      </c>
      <c r="AP27" s="6">
        <f t="shared" si="34"/>
        <v>3.2057283327510142E-9</v>
      </c>
      <c r="AQ27" s="6">
        <f t="shared" si="34"/>
        <v>1.2440847596533832E-8</v>
      </c>
      <c r="AR27" s="6">
        <f t="shared" si="34"/>
        <v>1.0814264416319383E-8</v>
      </c>
      <c r="AS27" s="6">
        <f t="shared" si="34"/>
        <v>2.0311705997422091E-6</v>
      </c>
      <c r="AT27" s="6">
        <f t="shared" si="34"/>
        <v>2.1737356628034012E-7</v>
      </c>
      <c r="AU27" s="6">
        <f t="shared" si="34"/>
        <v>3.9004030380099708E-4</v>
      </c>
      <c r="AV27" s="6">
        <f t="shared" si="34"/>
        <v>1.1944549579230991E-3</v>
      </c>
      <c r="AW27" s="6">
        <f t="shared" si="34"/>
        <v>7.2363738495546411E-5</v>
      </c>
      <c r="AX27" s="6">
        <f t="shared" si="34"/>
        <v>1.0781998020973619E-4</v>
      </c>
      <c r="AY27" s="6">
        <f t="shared" si="34"/>
        <v>2.8009843829560933E-3</v>
      </c>
      <c r="AZ27" s="6">
        <f t="shared" si="34"/>
        <v>8.5692249987283484E-4</v>
      </c>
      <c r="BA27" s="6">
        <f t="shared" si="34"/>
        <v>6.8045101011277999E-8</v>
      </c>
      <c r="BB27" s="6">
        <f t="shared" si="34"/>
        <v>1.0077603822237763E-7</v>
      </c>
      <c r="BC27" s="6">
        <f t="shared" si="34"/>
        <v>1.0691043479346425E-8</v>
      </c>
      <c r="BD27" s="6">
        <f t="shared" si="34"/>
        <v>1.8025424767701455E-6</v>
      </c>
      <c r="BE27" s="6">
        <f t="shared" si="34"/>
        <v>2.4291606942596715E-3</v>
      </c>
      <c r="BF27" s="6">
        <f t="shared" si="34"/>
        <v>2.49840675749514E-4</v>
      </c>
      <c r="BG27" s="6">
        <f t="shared" si="34"/>
        <v>1.1823557092532598E-3</v>
      </c>
      <c r="BH27" s="6">
        <f t="shared" si="34"/>
        <v>1.4974997251352286E-7</v>
      </c>
      <c r="BI27" s="6">
        <f t="shared" si="34"/>
        <v>1.2618324757362435E-6</v>
      </c>
      <c r="BJ27" s="6">
        <f t="shared" si="34"/>
        <v>1.1787070163705016E-4</v>
      </c>
      <c r="BK27" s="6">
        <f t="shared" si="34"/>
        <v>6.3258093537655477E-2</v>
      </c>
      <c r="BL27" s="6">
        <f t="shared" si="34"/>
        <v>2.2830937782788415E-5</v>
      </c>
      <c r="BM27" s="6">
        <f t="shared" si="34"/>
        <v>6.7760585966660056E-8</v>
      </c>
      <c r="BN27" s="6">
        <f t="shared" si="34"/>
        <v>2.0603081576667753E-3</v>
      </c>
      <c r="BO27" s="6">
        <f t="shared" si="34"/>
        <v>2.4742892048395249E-3</v>
      </c>
      <c r="BP27" s="6">
        <f t="shared" si="34"/>
        <v>3.23461033318579E-5</v>
      </c>
      <c r="BQ27" s="6">
        <f t="shared" ref="BQ27:CI27" si="35">+BQ7*$C$27/$C7</f>
        <v>6.8786165631001106E-8</v>
      </c>
      <c r="BR27" s="6">
        <f t="shared" si="35"/>
        <v>1.6698304949309867E-7</v>
      </c>
      <c r="BS27" s="6">
        <f t="shared" si="35"/>
        <v>2.5219448548336586E-7</v>
      </c>
      <c r="BT27" s="6">
        <f t="shared" si="35"/>
        <v>1.6926677385591403E-7</v>
      </c>
      <c r="BU27" s="6">
        <f t="shared" si="35"/>
        <v>1.0602658644977809E-4</v>
      </c>
      <c r="BV27" s="6">
        <f t="shared" si="35"/>
        <v>4.9603704030379972E-8</v>
      </c>
      <c r="BW27" s="6">
        <f t="shared" si="35"/>
        <v>3.8131967363381909E-7</v>
      </c>
      <c r="BX27" s="6">
        <f t="shared" si="35"/>
        <v>1.4352775524415832E-4</v>
      </c>
      <c r="BY27" s="6">
        <f t="shared" si="35"/>
        <v>5.6143092813789848E-3</v>
      </c>
      <c r="BZ27" s="6">
        <f t="shared" si="35"/>
        <v>7.231396111100169E-4</v>
      </c>
      <c r="CA27" s="6">
        <f t="shared" si="35"/>
        <v>3.0358674972323606E-3</v>
      </c>
      <c r="CB27" s="6">
        <f t="shared" si="35"/>
        <v>5.6870592099602076E-3</v>
      </c>
      <c r="CC27" s="6">
        <f t="shared" si="35"/>
        <v>2.8284041110741658E-4</v>
      </c>
      <c r="CD27" s="6">
        <f t="shared" si="35"/>
        <v>1.9726376990756977E-3</v>
      </c>
      <c r="CE27" s="6">
        <f t="shared" si="35"/>
        <v>1.1443669274529597E-3</v>
      </c>
      <c r="CF27" s="6">
        <f t="shared" si="35"/>
        <v>1.5772489856299998E-4</v>
      </c>
      <c r="CG27" s="6">
        <f t="shared" si="35"/>
        <v>5.827164216627769E-4</v>
      </c>
      <c r="CH27" s="6">
        <f t="shared" si="35"/>
        <v>1.0219568928418834E-3</v>
      </c>
      <c r="CI27" s="6">
        <f t="shared" si="35"/>
        <v>2.340645597209283E-6</v>
      </c>
      <c r="CJ27" s="6">
        <f t="shared" si="9"/>
        <v>1.1984859120105923E-5</v>
      </c>
      <c r="CK27" s="6">
        <f t="shared" si="10"/>
        <v>1.1884399740435189E-3</v>
      </c>
      <c r="CL27" s="6">
        <f t="shared" si="11"/>
        <v>3.2790985857253661E-4</v>
      </c>
      <c r="CM27" s="6">
        <f t="shared" si="12"/>
        <v>7.27781439620356E-4</v>
      </c>
      <c r="CN27" s="6">
        <f t="shared" si="13"/>
        <v>4.399024760179622E-3</v>
      </c>
      <c r="CO27" s="6">
        <f t="shared" si="14"/>
        <v>3.5961908595984042E-4</v>
      </c>
      <c r="CP27" s="6">
        <f t="shared" si="15"/>
        <v>5.3489457389725855E-4</v>
      </c>
      <c r="CQ27" s="6">
        <f t="shared" si="16"/>
        <v>2.3872310062226628E-4</v>
      </c>
      <c r="CR27" s="6">
        <f t="shared" si="17"/>
        <v>4.1812443285881044E-5</v>
      </c>
      <c r="CS27" s="6">
        <f t="shared" si="18"/>
        <v>4.8877404937323747E-4</v>
      </c>
      <c r="CT27" s="6">
        <f t="shared" si="19"/>
        <v>2.3821283719304524E-4</v>
      </c>
      <c r="CU27" s="6">
        <f t="shared" si="20"/>
        <v>7.8047535752226749E-6</v>
      </c>
      <c r="CV27" s="6">
        <f t="shared" si="21"/>
        <v>4.42112067333943E-3</v>
      </c>
      <c r="CW27" s="6">
        <f t="shared" si="22"/>
        <v>0.10147163312930625</v>
      </c>
      <c r="CX27" s="6">
        <f t="shared" si="23"/>
        <v>1.4778885546137585E-3</v>
      </c>
      <c r="CY27" s="6">
        <f t="shared" si="24"/>
        <v>8.6251940679646574E-2</v>
      </c>
      <c r="CZ27" s="6">
        <f t="shared" si="25"/>
        <v>1.1187810620133399E-3</v>
      </c>
      <c r="DA27" s="6">
        <f t="shared" si="26"/>
        <v>2.1934960897130069E-4</v>
      </c>
      <c r="DB27" s="6">
        <f t="shared" si="27"/>
        <v>1.2415890297960419E-2</v>
      </c>
    </row>
    <row r="28" spans="1:106">
      <c r="A28" t="s">
        <v>117</v>
      </c>
      <c r="B28" t="s">
        <v>137</v>
      </c>
      <c r="C28" s="5">
        <v>1</v>
      </c>
      <c r="D28" s="6">
        <f>+D8*$C$28/$C8</f>
        <v>0.22695165861749134</v>
      </c>
      <c r="E28" s="6">
        <f t="shared" ref="E28:BP28" si="36">+E8*$C$28/$C8</f>
        <v>3.0766591074957973E-2</v>
      </c>
      <c r="F28" s="6">
        <f t="shared" si="36"/>
        <v>7.4789354909535971E-3</v>
      </c>
      <c r="G28" s="6">
        <f t="shared" si="36"/>
        <v>2.3436932539932669E-3</v>
      </c>
      <c r="H28" s="6">
        <f t="shared" si="36"/>
        <v>1.4220695124642481E-5</v>
      </c>
      <c r="I28" s="6">
        <f t="shared" si="36"/>
        <v>2.292448775778578E-4</v>
      </c>
      <c r="J28" s="6">
        <f t="shared" si="36"/>
        <v>1.9433799966133835E-4</v>
      </c>
      <c r="K28" s="6">
        <f t="shared" si="36"/>
        <v>2.214925152497612E-2</v>
      </c>
      <c r="L28" s="6">
        <f t="shared" si="36"/>
        <v>1.2121894010407138E-2</v>
      </c>
      <c r="M28" s="6">
        <f t="shared" si="36"/>
        <v>1.0912896197807637E-3</v>
      </c>
      <c r="N28" s="6">
        <f t="shared" si="36"/>
        <v>4.7614872333804792E-2</v>
      </c>
      <c r="O28" s="6">
        <f t="shared" si="36"/>
        <v>1.450713550082068E-7</v>
      </c>
      <c r="P28" s="6">
        <f t="shared" si="36"/>
        <v>8.4824989292894661E-5</v>
      </c>
      <c r="Q28" s="6">
        <f t="shared" si="36"/>
        <v>3.9618993109088654E-4</v>
      </c>
      <c r="R28" s="6">
        <f t="shared" si="36"/>
        <v>6.5399867314963232E-4</v>
      </c>
      <c r="S28" s="6">
        <f t="shared" si="36"/>
        <v>7.4821341978646141E-4</v>
      </c>
      <c r="T28" s="6">
        <f t="shared" si="36"/>
        <v>1.3021791248206602E-2</v>
      </c>
      <c r="U28" s="6">
        <f t="shared" si="36"/>
        <v>1.2597968750684461E-4</v>
      </c>
      <c r="V28" s="6">
        <f t="shared" si="36"/>
        <v>9.2330729803727683E-5</v>
      </c>
      <c r="W28" s="6">
        <f t="shared" si="36"/>
        <v>1.1303370856967775E-6</v>
      </c>
      <c r="X28" s="6">
        <f t="shared" si="36"/>
        <v>1.8094346943783357E-7</v>
      </c>
      <c r="Y28" s="6">
        <f t="shared" si="36"/>
        <v>3.8537909342120875E-6</v>
      </c>
      <c r="Z28" s="6">
        <f t="shared" si="36"/>
        <v>1.9148898630019857E-6</v>
      </c>
      <c r="AA28" s="6">
        <f t="shared" si="36"/>
        <v>1.0935930405477938E-7</v>
      </c>
      <c r="AB28" s="6">
        <f t="shared" si="36"/>
        <v>5.9175821479020522E-4</v>
      </c>
      <c r="AC28" s="6">
        <f t="shared" si="36"/>
        <v>7.3222797910332598E-5</v>
      </c>
      <c r="AD28" s="6">
        <f t="shared" si="36"/>
        <v>5.3358514012532554E-3</v>
      </c>
      <c r="AE28" s="6">
        <f t="shared" si="36"/>
        <v>6.7857215170955365E-5</v>
      </c>
      <c r="AF28" s="6">
        <f t="shared" si="36"/>
        <v>4.730321464743632E-4</v>
      </c>
      <c r="AG28" s="6">
        <f t="shared" si="36"/>
        <v>5.9427143099155239E-5</v>
      </c>
      <c r="AH28" s="6">
        <f t="shared" si="36"/>
        <v>1.6978206465093262E-6</v>
      </c>
      <c r="AI28" s="6">
        <f t="shared" si="36"/>
        <v>1.3519307334797967E-5</v>
      </c>
      <c r="AJ28" s="6">
        <f t="shared" si="36"/>
        <v>7.0187450447533532E-5</v>
      </c>
      <c r="AK28" s="6">
        <f t="shared" si="36"/>
        <v>3.227015369373977E-4</v>
      </c>
      <c r="AL28" s="6">
        <f t="shared" si="36"/>
        <v>5.2877811275401591E-4</v>
      </c>
      <c r="AM28" s="6">
        <f t="shared" si="36"/>
        <v>5.119290659020579E-6</v>
      </c>
      <c r="AN28" s="6">
        <f t="shared" si="36"/>
        <v>1.0884086607150558E-5</v>
      </c>
      <c r="AO28" s="6">
        <f t="shared" si="36"/>
        <v>3.7340231804745793E-5</v>
      </c>
      <c r="AP28" s="6">
        <f t="shared" si="36"/>
        <v>1.006199781382013E-8</v>
      </c>
      <c r="AQ28" s="6">
        <f t="shared" si="36"/>
        <v>3.5108729857945407E-9</v>
      </c>
      <c r="AR28" s="6">
        <f t="shared" si="36"/>
        <v>3.4362360073855289E-9</v>
      </c>
      <c r="AS28" s="6">
        <f t="shared" si="36"/>
        <v>8.6859809901867053E-7</v>
      </c>
      <c r="AT28" s="6">
        <f t="shared" si="36"/>
        <v>1.8663348727713311E-7</v>
      </c>
      <c r="AU28" s="6">
        <f t="shared" si="36"/>
        <v>8.703108088390848E-4</v>
      </c>
      <c r="AV28" s="6">
        <f t="shared" si="36"/>
        <v>5.7211616448845282E-4</v>
      </c>
      <c r="AW28" s="6">
        <f t="shared" si="36"/>
        <v>3.1160897906768157E-5</v>
      </c>
      <c r="AX28" s="6">
        <f t="shared" si="36"/>
        <v>4.6679179380727487E-5</v>
      </c>
      <c r="AY28" s="6">
        <f t="shared" si="36"/>
        <v>1.6527967097987549E-3</v>
      </c>
      <c r="AZ28" s="6">
        <f t="shared" si="36"/>
        <v>1.6243348221358495E-4</v>
      </c>
      <c r="BA28" s="6">
        <f t="shared" si="36"/>
        <v>2.4178559168034412E-8</v>
      </c>
      <c r="BB28" s="6">
        <f t="shared" si="36"/>
        <v>3.4236583705029965E-8</v>
      </c>
      <c r="BC28" s="6">
        <f t="shared" si="36"/>
        <v>1.0621879048457255E-8</v>
      </c>
      <c r="BD28" s="6">
        <f t="shared" si="36"/>
        <v>4.8091737186497145E-7</v>
      </c>
      <c r="BE28" s="6">
        <f t="shared" si="36"/>
        <v>1.1109995831634584E-3</v>
      </c>
      <c r="BF28" s="6">
        <f t="shared" si="36"/>
        <v>8.6417889507457216E-5</v>
      </c>
      <c r="BG28" s="6">
        <f t="shared" si="36"/>
        <v>5.6859680569625818E-4</v>
      </c>
      <c r="BH28" s="6">
        <f t="shared" si="36"/>
        <v>6.4832193584343949E-8</v>
      </c>
      <c r="BI28" s="6">
        <f t="shared" si="36"/>
        <v>4.4673165026628157E-7</v>
      </c>
      <c r="BJ28" s="6">
        <f t="shared" si="36"/>
        <v>6.1840601181647857E-5</v>
      </c>
      <c r="BK28" s="6">
        <f t="shared" si="36"/>
        <v>2.7271571222731432E-2</v>
      </c>
      <c r="BL28" s="6">
        <f t="shared" si="36"/>
        <v>1.0021708180295172E-5</v>
      </c>
      <c r="BM28" s="6">
        <f t="shared" si="36"/>
        <v>3.5550440562422841E-8</v>
      </c>
      <c r="BN28" s="6">
        <f t="shared" si="36"/>
        <v>9.0437840591829914E-4</v>
      </c>
      <c r="BO28" s="6">
        <f t="shared" si="36"/>
        <v>6.7640693919560665E-4</v>
      </c>
      <c r="BP28" s="6">
        <f t="shared" si="36"/>
        <v>3.6208099150634991E-5</v>
      </c>
      <c r="BQ28" s="6">
        <f t="shared" ref="BQ28:CI28" si="37">+BQ8*$C$28/$C8</f>
        <v>2.2061915705290628E-8</v>
      </c>
      <c r="BR28" s="6">
        <f t="shared" si="37"/>
        <v>5.9103512602306283E-8</v>
      </c>
      <c r="BS28" s="6">
        <f t="shared" si="37"/>
        <v>1.0536877576229057E-7</v>
      </c>
      <c r="BT28" s="6">
        <f t="shared" si="37"/>
        <v>6.6105292139431651E-8</v>
      </c>
      <c r="BU28" s="6">
        <f t="shared" si="37"/>
        <v>1.4456935589214808E-5</v>
      </c>
      <c r="BV28" s="6">
        <f t="shared" si="37"/>
        <v>1.3258902079102475E-8</v>
      </c>
      <c r="BW28" s="6">
        <f t="shared" si="37"/>
        <v>1.6248744614081549E-7</v>
      </c>
      <c r="BX28" s="6">
        <f t="shared" si="37"/>
        <v>7.9499813489110823E-5</v>
      </c>
      <c r="BY28" s="6">
        <f t="shared" si="37"/>
        <v>1.3001334765929142E-3</v>
      </c>
      <c r="BZ28" s="6">
        <f t="shared" si="37"/>
        <v>1.6746103029500166E-4</v>
      </c>
      <c r="CA28" s="6">
        <f t="shared" si="37"/>
        <v>7.0303091009669028E-4</v>
      </c>
      <c r="CB28" s="6">
        <f t="shared" si="37"/>
        <v>1.3169805387741828E-3</v>
      </c>
      <c r="CC28" s="6">
        <f t="shared" si="37"/>
        <v>6.5498758366182273E-5</v>
      </c>
      <c r="CD28" s="6">
        <f t="shared" si="37"/>
        <v>4.568135065632862E-4</v>
      </c>
      <c r="CE28" s="6">
        <f t="shared" si="37"/>
        <v>2.6500673142857692E-4</v>
      </c>
      <c r="CF28" s="6">
        <f t="shared" si="37"/>
        <v>3.6525137899708227E-5</v>
      </c>
      <c r="CG28" s="6">
        <f t="shared" si="37"/>
        <v>1.3494253508209334E-4</v>
      </c>
      <c r="CH28" s="6">
        <f t="shared" si="37"/>
        <v>2.3665963192043328E-4</v>
      </c>
      <c r="CI28" s="6">
        <f t="shared" si="37"/>
        <v>5.4537927422906502E-7</v>
      </c>
      <c r="CJ28" s="6">
        <f t="shared" si="9"/>
        <v>8.7287374604393186E-6</v>
      </c>
      <c r="CK28" s="6">
        <f t="shared" si="10"/>
        <v>2.7521294566010864E-4</v>
      </c>
      <c r="CL28" s="6">
        <f t="shared" si="11"/>
        <v>7.5935714095588783E-5</v>
      </c>
      <c r="CM28" s="6">
        <f t="shared" si="12"/>
        <v>1.6853596157086082E-4</v>
      </c>
      <c r="CN28" s="6">
        <f t="shared" si="13"/>
        <v>1.0187040058587489E-3</v>
      </c>
      <c r="CO28" s="6">
        <f t="shared" si="14"/>
        <v>8.327877732508864E-5</v>
      </c>
      <c r="CP28" s="6">
        <f t="shared" si="15"/>
        <v>1.2386819234884029E-4</v>
      </c>
      <c r="CQ28" s="6">
        <f t="shared" si="16"/>
        <v>5.5282293724800718E-5</v>
      </c>
      <c r="CR28" s="6">
        <f t="shared" si="17"/>
        <v>9.6827150998642636E-6</v>
      </c>
      <c r="CS28" s="6">
        <f t="shared" si="18"/>
        <v>1.1318783348607057E-4</v>
      </c>
      <c r="CT28" s="6">
        <f t="shared" si="19"/>
        <v>5.5164129488923621E-5</v>
      </c>
      <c r="CU28" s="6">
        <f t="shared" si="20"/>
        <v>1.8185370931279225E-6</v>
      </c>
      <c r="CV28" s="6">
        <f t="shared" si="21"/>
        <v>1.1373054493230516E-3</v>
      </c>
      <c r="CW28" s="6">
        <f t="shared" si="22"/>
        <v>4.4408100184291373E-2</v>
      </c>
      <c r="CX28" s="6">
        <f t="shared" si="23"/>
        <v>3.3983970634159804E-4</v>
      </c>
      <c r="CY28" s="6">
        <f t="shared" si="24"/>
        <v>1.0067165806577358E-2</v>
      </c>
      <c r="CZ28" s="6">
        <f t="shared" si="25"/>
        <v>1.467526901452893E-4</v>
      </c>
      <c r="DA28" s="6">
        <f t="shared" si="26"/>
        <v>8.5861380689898425E-5</v>
      </c>
      <c r="DB28" s="6">
        <f t="shared" si="27"/>
        <v>0.52832857792457588</v>
      </c>
    </row>
    <row r="29" spans="1:106">
      <c r="A29" t="s">
        <v>119</v>
      </c>
      <c r="B29" t="s">
        <v>137</v>
      </c>
      <c r="C29" s="5">
        <v>1</v>
      </c>
      <c r="D29" s="6">
        <f>+D9*$C$29/$C9</f>
        <v>0</v>
      </c>
      <c r="E29" s="6">
        <f t="shared" ref="E29:BP29" si="38">+E9*$C$29/$C9</f>
        <v>1.83742826388569E-2</v>
      </c>
      <c r="F29" s="6">
        <f t="shared" si="38"/>
        <v>2.5481764524506182E-2</v>
      </c>
      <c r="G29" s="6">
        <f t="shared" si="38"/>
        <v>3.8788358526394218E-4</v>
      </c>
      <c r="H29" s="6">
        <f t="shared" si="38"/>
        <v>2.7783979752958395E-5</v>
      </c>
      <c r="I29" s="6">
        <f t="shared" si="38"/>
        <v>1.0933893464319974E-3</v>
      </c>
      <c r="J29" s="6">
        <f t="shared" si="38"/>
        <v>8.7331778104727826E-4</v>
      </c>
      <c r="K29" s="6">
        <f t="shared" si="38"/>
        <v>0.10269524461816219</v>
      </c>
      <c r="L29" s="6">
        <f t="shared" si="38"/>
        <v>2.352525429178335E-2</v>
      </c>
      <c r="M29" s="6">
        <f t="shared" si="38"/>
        <v>3.4639627706586993E-3</v>
      </c>
      <c r="N29" s="6">
        <f t="shared" si="38"/>
        <v>0.37596619975831352</v>
      </c>
      <c r="O29" s="6">
        <f t="shared" si="38"/>
        <v>5.1271136371903188E-7</v>
      </c>
      <c r="P29" s="6">
        <f t="shared" si="38"/>
        <v>3.3861618438871759E-4</v>
      </c>
      <c r="Q29" s="6">
        <f t="shared" si="38"/>
        <v>1.7968288953224458E-3</v>
      </c>
      <c r="R29" s="6">
        <f t="shared" si="38"/>
        <v>2.6242577881346995E-3</v>
      </c>
      <c r="S29" s="6">
        <f t="shared" si="38"/>
        <v>2.0247252255889254E-3</v>
      </c>
      <c r="T29" s="6">
        <f t="shared" si="38"/>
        <v>3.52380063299612E-2</v>
      </c>
      <c r="U29" s="6">
        <f t="shared" si="38"/>
        <v>2.0755132283333054E-4</v>
      </c>
      <c r="V29" s="6">
        <f t="shared" si="38"/>
        <v>5.2591803516778997E-5</v>
      </c>
      <c r="W29" s="6">
        <f t="shared" si="38"/>
        <v>1.8622284435432472E-6</v>
      </c>
      <c r="X29" s="6">
        <f t="shared" si="38"/>
        <v>2.8912600002135748E-5</v>
      </c>
      <c r="Y29" s="6">
        <f t="shared" si="38"/>
        <v>7.7494248256511401E-6</v>
      </c>
      <c r="Z29" s="6">
        <f t="shared" si="38"/>
        <v>8.1775510009893874E-6</v>
      </c>
      <c r="AA29" s="6">
        <f t="shared" si="38"/>
        <v>6.3686047340227847E-7</v>
      </c>
      <c r="AB29" s="6">
        <f t="shared" si="38"/>
        <v>1.4335600908207634E-3</v>
      </c>
      <c r="AC29" s="6">
        <f t="shared" si="38"/>
        <v>2.0776717063858828E-4</v>
      </c>
      <c r="AD29" s="6">
        <f t="shared" si="38"/>
        <v>1.3463247765147356E-2</v>
      </c>
      <c r="AE29" s="6">
        <f t="shared" si="38"/>
        <v>2.1981461306305909E-4</v>
      </c>
      <c r="AF29" s="6">
        <f t="shared" si="38"/>
        <v>3.0283481768315419E-4</v>
      </c>
      <c r="AG29" s="6">
        <f t="shared" si="38"/>
        <v>1.634822755060784E-4</v>
      </c>
      <c r="AH29" s="6">
        <f t="shared" si="38"/>
        <v>6.5362556123152114E-6</v>
      </c>
      <c r="AI29" s="6">
        <f t="shared" si="38"/>
        <v>3.4632522545466312E-5</v>
      </c>
      <c r="AJ29" s="6">
        <f t="shared" si="38"/>
        <v>2.2888366200887405E-4</v>
      </c>
      <c r="AK29" s="6">
        <f t="shared" si="38"/>
        <v>1.169160360713972E-3</v>
      </c>
      <c r="AL29" s="6">
        <f t="shared" si="38"/>
        <v>2.8193471303377313E-3</v>
      </c>
      <c r="AM29" s="6">
        <f t="shared" si="38"/>
        <v>2.9895035299611874E-5</v>
      </c>
      <c r="AN29" s="6">
        <f t="shared" si="38"/>
        <v>9.8217153279652248E-5</v>
      </c>
      <c r="AO29" s="6">
        <f t="shared" si="38"/>
        <v>3.5780190844576467E-4</v>
      </c>
      <c r="AP29" s="6">
        <f t="shared" si="38"/>
        <v>8.5731574621304414E-9</v>
      </c>
      <c r="AQ29" s="6">
        <f t="shared" si="38"/>
        <v>1.2569367215603554E-8</v>
      </c>
      <c r="AR29" s="6">
        <f t="shared" si="38"/>
        <v>9.2466970613294514E-9</v>
      </c>
      <c r="AS29" s="6">
        <f t="shared" si="38"/>
        <v>4.0272644948298692E-6</v>
      </c>
      <c r="AT29" s="6">
        <f t="shared" si="38"/>
        <v>4.709075818519525E-7</v>
      </c>
      <c r="AU29" s="6">
        <f t="shared" si="38"/>
        <v>7.9559586223892909E-4</v>
      </c>
      <c r="AV29" s="6">
        <f t="shared" si="38"/>
        <v>4.3753964594351689E-3</v>
      </c>
      <c r="AW29" s="6">
        <f t="shared" si="38"/>
        <v>5.8073263861482703E-5</v>
      </c>
      <c r="AX29" s="6">
        <f t="shared" si="38"/>
        <v>1.7344235989913431E-4</v>
      </c>
      <c r="AY29" s="6">
        <f t="shared" si="38"/>
        <v>1.033548555435267E-2</v>
      </c>
      <c r="AZ29" s="6">
        <f t="shared" si="38"/>
        <v>5.677557384019743E-5</v>
      </c>
      <c r="BA29" s="6">
        <f t="shared" si="38"/>
        <v>8.5451893953172302E-8</v>
      </c>
      <c r="BB29" s="6">
        <f t="shared" si="38"/>
        <v>1.63942755832442E-7</v>
      </c>
      <c r="BC29" s="6">
        <f t="shared" si="38"/>
        <v>1.7132775507860385E-8</v>
      </c>
      <c r="BD29" s="6">
        <f t="shared" si="38"/>
        <v>1.9423820945136991E-6</v>
      </c>
      <c r="BE29" s="6">
        <f t="shared" si="38"/>
        <v>5.3602268573483243E-3</v>
      </c>
      <c r="BF29" s="6">
        <f t="shared" si="38"/>
        <v>1.4237332730931653E-4</v>
      </c>
      <c r="BG29" s="6">
        <f t="shared" si="38"/>
        <v>2.3690198092063595E-3</v>
      </c>
      <c r="BH29" s="6">
        <f t="shared" si="38"/>
        <v>2.4089216652657487E-7</v>
      </c>
      <c r="BI29" s="6">
        <f t="shared" si="38"/>
        <v>2.1444447984979041E-7</v>
      </c>
      <c r="BJ29" s="6">
        <f t="shared" si="38"/>
        <v>3.1679906422240283E-4</v>
      </c>
      <c r="BK29" s="6">
        <f t="shared" si="38"/>
        <v>0.14481670197628413</v>
      </c>
      <c r="BL29" s="6">
        <f t="shared" si="38"/>
        <v>5.3411221951991441E-5</v>
      </c>
      <c r="BM29" s="6">
        <f t="shared" si="38"/>
        <v>1.8211896533457269E-7</v>
      </c>
      <c r="BN29" s="6">
        <f t="shared" si="38"/>
        <v>4.8199323805961352E-3</v>
      </c>
      <c r="BO29" s="6">
        <f t="shared" si="38"/>
        <v>2.8074291021056366E-3</v>
      </c>
      <c r="BP29" s="6">
        <f t="shared" si="38"/>
        <v>7.1655199460734609E-5</v>
      </c>
      <c r="BQ29" s="6">
        <f t="shared" ref="BQ29:CI29" si="39">+BQ9*$C$29/$C9</f>
        <v>2.5360116660603329E-8</v>
      </c>
      <c r="BR29" s="6">
        <f t="shared" si="39"/>
        <v>2.3749459617174624E-7</v>
      </c>
      <c r="BS29" s="6">
        <f t="shared" si="39"/>
        <v>3.6714352664361981E-7</v>
      </c>
      <c r="BT29" s="6">
        <f t="shared" si="39"/>
        <v>3.8439595009367517E-7</v>
      </c>
      <c r="BU29" s="6">
        <f t="shared" si="39"/>
        <v>3.8188949041051774E-5</v>
      </c>
      <c r="BV29" s="6">
        <f t="shared" si="39"/>
        <v>2.7139865917665364E-8</v>
      </c>
      <c r="BW29" s="6">
        <f t="shared" si="39"/>
        <v>2.0923152421687521E-7</v>
      </c>
      <c r="BX29" s="6">
        <f t="shared" si="39"/>
        <v>5.8838812954303495E-4</v>
      </c>
      <c r="BY29" s="6">
        <f t="shared" si="39"/>
        <v>2.4780529848887358E-3</v>
      </c>
      <c r="BZ29" s="6">
        <f t="shared" si="39"/>
        <v>3.1918054064921563E-4</v>
      </c>
      <c r="CA29" s="6">
        <f t="shared" si="39"/>
        <v>1.3399761459873729E-3</v>
      </c>
      <c r="CB29" s="6">
        <f t="shared" si="39"/>
        <v>2.5101634669865329E-3</v>
      </c>
      <c r="CC29" s="6">
        <f t="shared" si="39"/>
        <v>1.2484056183305572E-4</v>
      </c>
      <c r="CD29" s="6">
        <f t="shared" si="39"/>
        <v>8.7068604405383194E-4</v>
      </c>
      <c r="CE29" s="6">
        <f t="shared" si="39"/>
        <v>5.0510254035848702E-4</v>
      </c>
      <c r="CF29" s="6">
        <f t="shared" si="39"/>
        <v>6.961687290218488E-5</v>
      </c>
      <c r="CG29" s="6">
        <f t="shared" si="39"/>
        <v>2.5720032432742203E-4</v>
      </c>
      <c r="CH29" s="6">
        <f t="shared" si="39"/>
        <v>4.5107299968918599E-4</v>
      </c>
      <c r="CI29" s="6">
        <f t="shared" si="39"/>
        <v>1.0542913646181202E-6</v>
      </c>
      <c r="CJ29" s="6">
        <f t="shared" si="9"/>
        <v>5.8500679820087768E-7</v>
      </c>
      <c r="CK29" s="6">
        <f t="shared" si="10"/>
        <v>5.2455557352484893E-4</v>
      </c>
      <c r="CL29" s="6">
        <f t="shared" si="11"/>
        <v>1.4473338804208812E-4</v>
      </c>
      <c r="CM29" s="6">
        <f t="shared" si="12"/>
        <v>3.2122935848572821E-4</v>
      </c>
      <c r="CN29" s="6">
        <f t="shared" si="13"/>
        <v>1.941648721369537E-3</v>
      </c>
      <c r="CO29" s="6">
        <f t="shared" si="14"/>
        <v>1.5872925852899599E-4</v>
      </c>
      <c r="CP29" s="6">
        <f t="shared" si="15"/>
        <v>2.3609263918594094E-4</v>
      </c>
      <c r="CQ29" s="6">
        <f t="shared" si="16"/>
        <v>1.0536799139672641E-4</v>
      </c>
      <c r="CR29" s="6">
        <f t="shared" si="17"/>
        <v>1.8455244393771532E-5</v>
      </c>
      <c r="CS29" s="6">
        <f t="shared" si="18"/>
        <v>2.1573588687084417E-4</v>
      </c>
      <c r="CT29" s="6">
        <f t="shared" si="19"/>
        <v>1.051427704923394E-4</v>
      </c>
      <c r="CU29" s="6">
        <f t="shared" si="20"/>
        <v>3.51547637418512E-6</v>
      </c>
      <c r="CV29" s="6">
        <f t="shared" si="21"/>
        <v>3.0576508467246126E-3</v>
      </c>
      <c r="CW29" s="6">
        <f t="shared" si="22"/>
        <v>0.15227574134908281</v>
      </c>
      <c r="CX29" s="6">
        <f t="shared" si="23"/>
        <v>2.8258941318598524E-4</v>
      </c>
      <c r="CY29" s="6">
        <f t="shared" si="24"/>
        <v>1.3878960228643182E-2</v>
      </c>
      <c r="CZ29" s="6">
        <f t="shared" si="25"/>
        <v>7.8783794722319482E-5</v>
      </c>
      <c r="DA29" s="6">
        <f t="shared" si="26"/>
        <v>5.341961591796532E-3</v>
      </c>
      <c r="DB29" s="6">
        <f t="shared" si="27"/>
        <v>1.8561382259309561E-2</v>
      </c>
    </row>
    <row r="30" spans="1:106">
      <c r="A30" t="s">
        <v>121</v>
      </c>
      <c r="B30" t="s">
        <v>137</v>
      </c>
      <c r="C30" s="5">
        <v>1</v>
      </c>
      <c r="D30" s="6">
        <f>+D10*$C$30/$C10</f>
        <v>0</v>
      </c>
      <c r="E30" s="6">
        <f t="shared" ref="E30:BP30" si="40">+E10*$C$30/$C10</f>
        <v>9.0412670019072439E-3</v>
      </c>
      <c r="F30" s="6">
        <f t="shared" si="40"/>
        <v>2.5733581841993401E-2</v>
      </c>
      <c r="G30" s="6">
        <f t="shared" si="40"/>
        <v>2.3079082627368113E-4</v>
      </c>
      <c r="H30" s="6">
        <f t="shared" si="40"/>
        <v>8.3951762326113012E-4</v>
      </c>
      <c r="I30" s="6">
        <f t="shared" si="40"/>
        <v>9.9569711436396993E-4</v>
      </c>
      <c r="J30" s="6">
        <f t="shared" si="40"/>
        <v>4.6435972008329618E-4</v>
      </c>
      <c r="K30" s="6">
        <f t="shared" si="40"/>
        <v>7.5794156819235528E-2</v>
      </c>
      <c r="L30" s="6">
        <f t="shared" si="40"/>
        <v>1.4170542002253437E-2</v>
      </c>
      <c r="M30" s="6">
        <f t="shared" si="40"/>
        <v>2.1833068070312234E-3</v>
      </c>
      <c r="N30" s="6">
        <f t="shared" si="40"/>
        <v>0.31338461029568043</v>
      </c>
      <c r="O30" s="6">
        <f t="shared" si="40"/>
        <v>3.2182977963808152E-7</v>
      </c>
      <c r="P30" s="6">
        <f t="shared" si="40"/>
        <v>2.1109459916833425E-4</v>
      </c>
      <c r="Q30" s="6">
        <f t="shared" si="40"/>
        <v>3.5964911246133546E-3</v>
      </c>
      <c r="R30" s="6">
        <f t="shared" si="40"/>
        <v>1.4247555751729106E-3</v>
      </c>
      <c r="S30" s="6">
        <f t="shared" si="40"/>
        <v>5.8031145116189465E-4</v>
      </c>
      <c r="T30" s="6">
        <f t="shared" si="40"/>
        <v>1.0099651217336872E-2</v>
      </c>
      <c r="U30" s="6">
        <f t="shared" si="40"/>
        <v>1.335218655535703E-4</v>
      </c>
      <c r="V30" s="6">
        <f t="shared" si="40"/>
        <v>1.3609930534380898E-4</v>
      </c>
      <c r="W30" s="6">
        <f t="shared" si="40"/>
        <v>1.1980083406574519E-6</v>
      </c>
      <c r="X30" s="6">
        <f t="shared" si="40"/>
        <v>3.7046290150630977E-5</v>
      </c>
      <c r="Y30" s="6">
        <f t="shared" si="40"/>
        <v>5.6342579369046781E-6</v>
      </c>
      <c r="Z30" s="6">
        <f t="shared" si="40"/>
        <v>4.5852100649703735E-6</v>
      </c>
      <c r="AA30" s="6">
        <f t="shared" si="40"/>
        <v>3.1259846587983517E-7</v>
      </c>
      <c r="AB30" s="6">
        <f t="shared" si="40"/>
        <v>1.9106445431795588E-3</v>
      </c>
      <c r="AC30" s="6">
        <f t="shared" si="40"/>
        <v>7.1060166032983481E-4</v>
      </c>
      <c r="AD30" s="6">
        <f t="shared" si="40"/>
        <v>1.2964459890262427E-2</v>
      </c>
      <c r="AE30" s="6">
        <f t="shared" si="40"/>
        <v>4.6509141083733727E-3</v>
      </c>
      <c r="AF30" s="6">
        <f t="shared" si="40"/>
        <v>7.2627994853846948E-4</v>
      </c>
      <c r="AG30" s="6">
        <f t="shared" si="40"/>
        <v>8.2216337393901216E-5</v>
      </c>
      <c r="AH30" s="6">
        <f t="shared" si="40"/>
        <v>3.4972386904057662E-6</v>
      </c>
      <c r="AI30" s="6">
        <f t="shared" si="40"/>
        <v>1.8991342147490171E-5</v>
      </c>
      <c r="AJ30" s="6">
        <f t="shared" si="40"/>
        <v>1.1811250730395683E-4</v>
      </c>
      <c r="AK30" s="6">
        <f t="shared" si="40"/>
        <v>2.6465347511398689E-3</v>
      </c>
      <c r="AL30" s="6">
        <f t="shared" si="40"/>
        <v>4.1744775897519818E-3</v>
      </c>
      <c r="AM30" s="6">
        <f t="shared" si="40"/>
        <v>1.3615599212876247E-5</v>
      </c>
      <c r="AN30" s="6">
        <f t="shared" si="40"/>
        <v>1.3877303960407801E-5</v>
      </c>
      <c r="AO30" s="6">
        <f t="shared" si="40"/>
        <v>7.087818670379497E-5</v>
      </c>
      <c r="AP30" s="6">
        <f t="shared" si="40"/>
        <v>6.2457615295867444E-9</v>
      </c>
      <c r="AQ30" s="6">
        <f t="shared" si="40"/>
        <v>8.846139021697318E-9</v>
      </c>
      <c r="AR30" s="6">
        <f t="shared" si="40"/>
        <v>9.2366467458505173E-9</v>
      </c>
      <c r="AS30" s="6">
        <f t="shared" si="40"/>
        <v>2.9723198752641456E-6</v>
      </c>
      <c r="AT30" s="6">
        <f t="shared" si="40"/>
        <v>4.5346134628410094E-7</v>
      </c>
      <c r="AU30" s="6">
        <f t="shared" si="40"/>
        <v>7.0564379908577958E-4</v>
      </c>
      <c r="AV30" s="6">
        <f t="shared" si="40"/>
        <v>4.4981897961250319E-3</v>
      </c>
      <c r="AW30" s="6">
        <f t="shared" si="40"/>
        <v>1.3462524950950058E-4</v>
      </c>
      <c r="AX30" s="6">
        <f t="shared" si="40"/>
        <v>2.3284417458176183E-3</v>
      </c>
      <c r="AY30" s="6">
        <f t="shared" si="40"/>
        <v>1.6730802574649539E-2</v>
      </c>
      <c r="AZ30" s="6">
        <f t="shared" si="40"/>
        <v>3.6796874069420105E-5</v>
      </c>
      <c r="BA30" s="6">
        <f t="shared" si="40"/>
        <v>5.3638296606346923E-8</v>
      </c>
      <c r="BB30" s="6">
        <f t="shared" si="40"/>
        <v>9.1513830129991169E-8</v>
      </c>
      <c r="BC30" s="6">
        <f t="shared" si="40"/>
        <v>1.0201579198256226E-8</v>
      </c>
      <c r="BD30" s="6">
        <f t="shared" si="40"/>
        <v>1.8103368942283633E-6</v>
      </c>
      <c r="BE30" s="6">
        <f t="shared" si="40"/>
        <v>2.5858436804133893E-3</v>
      </c>
      <c r="BF30" s="6">
        <f t="shared" si="40"/>
        <v>9.1591573630559649E-5</v>
      </c>
      <c r="BG30" s="6">
        <f t="shared" si="40"/>
        <v>1.4570037335711265E-3</v>
      </c>
      <c r="BH30" s="6">
        <f t="shared" si="40"/>
        <v>3.2339468691911399E-6</v>
      </c>
      <c r="BI30" s="6">
        <f t="shared" si="40"/>
        <v>5.1142628712853762E-7</v>
      </c>
      <c r="BJ30" s="6">
        <f t="shared" si="40"/>
        <v>6.7011694794572008E-4</v>
      </c>
      <c r="BK30" s="6">
        <f t="shared" si="40"/>
        <v>7.875532627916558E-2</v>
      </c>
      <c r="BL30" s="6">
        <f t="shared" si="40"/>
        <v>2.871694177969424E-5</v>
      </c>
      <c r="BM30" s="6">
        <f t="shared" si="40"/>
        <v>3.8523158366200155E-7</v>
      </c>
      <c r="BN30" s="6">
        <f t="shared" si="40"/>
        <v>2.5914725875408147E-3</v>
      </c>
      <c r="BO30" s="6">
        <f t="shared" si="40"/>
        <v>2.0792487611653123E-3</v>
      </c>
      <c r="BP30" s="6">
        <f t="shared" si="40"/>
        <v>6.5487616769961674E-5</v>
      </c>
      <c r="BQ30" s="6">
        <f t="shared" ref="BQ30:CI30" si="41">+BQ10*$C$30/$C10</f>
        <v>3.9665352278901167E-8</v>
      </c>
      <c r="BR30" s="6">
        <f t="shared" si="41"/>
        <v>1.4395675822526639E-7</v>
      </c>
      <c r="BS30" s="6">
        <f t="shared" si="41"/>
        <v>2.2182610463289886E-7</v>
      </c>
      <c r="BT30" s="6">
        <f t="shared" si="41"/>
        <v>1.5727057301581415E-7</v>
      </c>
      <c r="BU30" s="6">
        <f t="shared" si="41"/>
        <v>3.8579360331667659E-5</v>
      </c>
      <c r="BV30" s="6">
        <f t="shared" si="41"/>
        <v>1.7944994576377182E-8</v>
      </c>
      <c r="BW30" s="6">
        <f t="shared" si="41"/>
        <v>1.5457208007100028E-7</v>
      </c>
      <c r="BX30" s="6">
        <f t="shared" si="41"/>
        <v>4.908360284245994E-4</v>
      </c>
      <c r="BY30" s="6">
        <f t="shared" si="41"/>
        <v>2.7345379489278998E-3</v>
      </c>
      <c r="BZ30" s="6">
        <f t="shared" si="41"/>
        <v>3.5221656126283171E-4</v>
      </c>
      <c r="CA30" s="6">
        <f t="shared" si="41"/>
        <v>1.4786671811317746E-3</v>
      </c>
      <c r="CB30" s="6">
        <f t="shared" si="41"/>
        <v>2.7699719498916428E-3</v>
      </c>
      <c r="CC30" s="6">
        <f t="shared" si="41"/>
        <v>1.377618864405751E-4</v>
      </c>
      <c r="CD30" s="6">
        <f t="shared" si="41"/>
        <v>9.6080432645551908E-4</v>
      </c>
      <c r="CE30" s="6">
        <f t="shared" si="41"/>
        <v>5.5738197412763969E-4</v>
      </c>
      <c r="CF30" s="6">
        <f t="shared" si="41"/>
        <v>7.6822401295532453E-5</v>
      </c>
      <c r="CG30" s="6">
        <f t="shared" si="41"/>
        <v>2.8382123047359856E-4</v>
      </c>
      <c r="CH30" s="6">
        <f t="shared" si="41"/>
        <v>4.9776023471192956E-4</v>
      </c>
      <c r="CI30" s="6">
        <f t="shared" si="41"/>
        <v>1.2436541490667916E-6</v>
      </c>
      <c r="CJ30" s="6">
        <f t="shared" si="9"/>
        <v>6.9181492201761568E-8</v>
      </c>
      <c r="CK30" s="6">
        <f t="shared" si="10"/>
        <v>5.7884844709635665E-4</v>
      </c>
      <c r="CL30" s="6">
        <f t="shared" si="11"/>
        <v>1.5971367218193974E-4</v>
      </c>
      <c r="CM30" s="6">
        <f t="shared" si="12"/>
        <v>3.5447743710307668E-4</v>
      </c>
      <c r="CN30" s="6">
        <f t="shared" si="13"/>
        <v>2.1426144414384736E-3</v>
      </c>
      <c r="CO30" s="6">
        <f t="shared" si="14"/>
        <v>1.7515815186341376E-4</v>
      </c>
      <c r="CP30" s="6">
        <f t="shared" si="15"/>
        <v>2.6052884472342461E-4</v>
      </c>
      <c r="CQ30" s="6">
        <f t="shared" si="16"/>
        <v>1.1627385404335595E-4</v>
      </c>
      <c r="CR30" s="6">
        <f t="shared" si="17"/>
        <v>2.0365410448950925E-5</v>
      </c>
      <c r="CS30" s="6">
        <f t="shared" si="18"/>
        <v>2.3806511531085297E-4</v>
      </c>
      <c r="CT30" s="6">
        <f t="shared" si="19"/>
        <v>1.1602532218641318E-4</v>
      </c>
      <c r="CU30" s="6">
        <f t="shared" si="20"/>
        <v>4.1468961289322999E-6</v>
      </c>
      <c r="CV30" s="6">
        <f t="shared" si="21"/>
        <v>2.8982288741746234E-3</v>
      </c>
      <c r="CW30" s="6">
        <f t="shared" si="22"/>
        <v>0.25457878663006522</v>
      </c>
      <c r="CX30" s="6">
        <f t="shared" si="23"/>
        <v>8.1014163651871968E-4</v>
      </c>
      <c r="CY30" s="6">
        <f t="shared" si="24"/>
        <v>2.6805610355015094E-2</v>
      </c>
      <c r="CZ30" s="6">
        <f t="shared" si="25"/>
        <v>1.506159736423969E-4</v>
      </c>
      <c r="DA30" s="6">
        <f t="shared" si="26"/>
        <v>8.7041825842609E-2</v>
      </c>
      <c r="DB30" s="6">
        <f t="shared" si="27"/>
        <v>1.1151624240740657E-2</v>
      </c>
    </row>
    <row r="31" spans="1:106">
      <c r="A31" t="s">
        <v>123</v>
      </c>
      <c r="B31" t="s">
        <v>137</v>
      </c>
      <c r="C31" s="5">
        <v>1</v>
      </c>
      <c r="D31" s="6">
        <f>+D11*$C$31/$C11</f>
        <v>1.6461670824164415E-10</v>
      </c>
      <c r="E31" s="6">
        <f t="shared" ref="E31:BP31" si="42">+E11*$C$31/$C11</f>
        <v>2.6332683479160725E-3</v>
      </c>
      <c r="F31" s="6">
        <f t="shared" si="42"/>
        <v>2.5830532901184363E-3</v>
      </c>
      <c r="G31" s="6">
        <f t="shared" si="42"/>
        <v>2.3794860527085504E-4</v>
      </c>
      <c r="H31" s="6">
        <f t="shared" si="42"/>
        <v>2.9928444863744497E-6</v>
      </c>
      <c r="I31" s="6">
        <f t="shared" si="42"/>
        <v>8.7586390882047431E-5</v>
      </c>
      <c r="J31" s="6">
        <f t="shared" si="42"/>
        <v>6.20757402089855E-5</v>
      </c>
      <c r="K31" s="6">
        <f t="shared" si="42"/>
        <v>6.8411910251695461E-3</v>
      </c>
      <c r="L31" s="6">
        <f t="shared" si="42"/>
        <v>2.6877958821807484E-3</v>
      </c>
      <c r="M31" s="6">
        <f t="shared" si="42"/>
        <v>2.9499974572646528E-4</v>
      </c>
      <c r="N31" s="6">
        <f t="shared" si="42"/>
        <v>1.411910827086231E-2</v>
      </c>
      <c r="O31" s="6">
        <f t="shared" si="42"/>
        <v>2.3339196520242574E-7</v>
      </c>
      <c r="P31" s="6">
        <f t="shared" si="42"/>
        <v>3.5071351472161607E-5</v>
      </c>
      <c r="Q31" s="6">
        <f t="shared" si="42"/>
        <v>2.4376714530021518E-4</v>
      </c>
      <c r="R31" s="6">
        <f t="shared" si="42"/>
        <v>7.2001601715801144E-3</v>
      </c>
      <c r="S31" s="6">
        <f t="shared" si="42"/>
        <v>7.6675537543103014E-5</v>
      </c>
      <c r="T31" s="6">
        <f t="shared" si="42"/>
        <v>1.33444925916362E-3</v>
      </c>
      <c r="U31" s="6">
        <f t="shared" si="42"/>
        <v>4.6978160788776658E-5</v>
      </c>
      <c r="V31" s="6">
        <f t="shared" si="42"/>
        <v>2.2356762923800355E-5</v>
      </c>
      <c r="W31" s="6">
        <f t="shared" si="42"/>
        <v>4.2150570785068309E-7</v>
      </c>
      <c r="X31" s="6">
        <f t="shared" si="42"/>
        <v>1.4829036801946204E-7</v>
      </c>
      <c r="Y31" s="6">
        <f t="shared" si="42"/>
        <v>4.180384495518983E-6</v>
      </c>
      <c r="Z31" s="6">
        <f t="shared" si="42"/>
        <v>2.2000546331117656E-7</v>
      </c>
      <c r="AA31" s="6">
        <f t="shared" si="42"/>
        <v>6.7174625611556617E-8</v>
      </c>
      <c r="AB31" s="6">
        <f t="shared" si="42"/>
        <v>4.0690085030393184E-4</v>
      </c>
      <c r="AC31" s="6">
        <f t="shared" si="42"/>
        <v>2.899501330756477E-5</v>
      </c>
      <c r="AD31" s="6">
        <f t="shared" si="42"/>
        <v>2.0734260977180326E-3</v>
      </c>
      <c r="AE31" s="6">
        <f t="shared" si="42"/>
        <v>7.1592452950687335E-5</v>
      </c>
      <c r="AF31" s="6">
        <f t="shared" si="42"/>
        <v>1.2085314544100261E-4</v>
      </c>
      <c r="AG31" s="6">
        <f t="shared" si="42"/>
        <v>1.5499885818851181E-5</v>
      </c>
      <c r="AH31" s="6">
        <f t="shared" si="42"/>
        <v>4.3045207344093304E-6</v>
      </c>
      <c r="AI31" s="6">
        <f t="shared" si="42"/>
        <v>3.4032604197073218E-6</v>
      </c>
      <c r="AJ31" s="6">
        <f t="shared" si="42"/>
        <v>1.7710679866599665E-5</v>
      </c>
      <c r="AK31" s="6">
        <f t="shared" si="42"/>
        <v>3.0207857994562657E-4</v>
      </c>
      <c r="AL31" s="6">
        <f t="shared" si="42"/>
        <v>3.1889478270532087E-4</v>
      </c>
      <c r="AM31" s="6">
        <f t="shared" si="42"/>
        <v>4.6422850600714557E-6</v>
      </c>
      <c r="AN31" s="6">
        <f t="shared" si="42"/>
        <v>2.2017659518104594E-6</v>
      </c>
      <c r="AO31" s="6">
        <f t="shared" si="42"/>
        <v>7.1585237250216507E-6</v>
      </c>
      <c r="AP31" s="6">
        <f t="shared" si="42"/>
        <v>1.5747371412327596E-9</v>
      </c>
      <c r="AQ31" s="6">
        <f t="shared" si="42"/>
        <v>7.4668224675358307E-9</v>
      </c>
      <c r="AR31" s="6">
        <f t="shared" si="42"/>
        <v>1.6623590623858964E-9</v>
      </c>
      <c r="AS31" s="6">
        <f t="shared" si="42"/>
        <v>2.6828200098704121E-7</v>
      </c>
      <c r="AT31" s="6">
        <f t="shared" si="42"/>
        <v>7.252277361727995E-8</v>
      </c>
      <c r="AU31" s="6">
        <f t="shared" si="42"/>
        <v>1.067324802060359E-4</v>
      </c>
      <c r="AV31" s="6">
        <f t="shared" si="42"/>
        <v>3.0196034809949296E-4</v>
      </c>
      <c r="AW31" s="6">
        <f t="shared" si="42"/>
        <v>1.6319824670044103E-5</v>
      </c>
      <c r="AX31" s="6">
        <f t="shared" si="42"/>
        <v>3.8784073187818924E-5</v>
      </c>
      <c r="AY31" s="6">
        <f t="shared" si="42"/>
        <v>1.0684004563734312E-3</v>
      </c>
      <c r="AZ31" s="6">
        <f t="shared" si="42"/>
        <v>4.0330378709856623E-6</v>
      </c>
      <c r="BA31" s="6">
        <f t="shared" si="42"/>
        <v>3.8898660867070922E-8</v>
      </c>
      <c r="BB31" s="6">
        <f t="shared" si="42"/>
        <v>1.2573808492334435E-8</v>
      </c>
      <c r="BC31" s="6">
        <f t="shared" si="42"/>
        <v>1.9986175234560483E-9</v>
      </c>
      <c r="BD31" s="6">
        <f t="shared" si="42"/>
        <v>2.6272529016881593E-7</v>
      </c>
      <c r="BE31" s="6">
        <f t="shared" si="42"/>
        <v>2.6087842084223815E-4</v>
      </c>
      <c r="BF31" s="6">
        <f t="shared" si="42"/>
        <v>3.2225461014002998E-5</v>
      </c>
      <c r="BG31" s="6">
        <f t="shared" si="42"/>
        <v>3.0790697829684082E-4</v>
      </c>
      <c r="BH31" s="6">
        <f t="shared" si="42"/>
        <v>5.3866768316415299E-8</v>
      </c>
      <c r="BI31" s="6">
        <f t="shared" si="42"/>
        <v>1.5713196111862723E-7</v>
      </c>
      <c r="BJ31" s="6">
        <f t="shared" si="42"/>
        <v>5.6891101208332366E-5</v>
      </c>
      <c r="BK31" s="6">
        <f t="shared" si="42"/>
        <v>4.8738508028710594E-3</v>
      </c>
      <c r="BL31" s="6">
        <f t="shared" si="42"/>
        <v>1.6650941514594497E-6</v>
      </c>
      <c r="BM31" s="6">
        <f t="shared" si="42"/>
        <v>3.270511077498708E-8</v>
      </c>
      <c r="BN31" s="6">
        <f t="shared" si="42"/>
        <v>1.5026132943699529E-4</v>
      </c>
      <c r="BO31" s="6">
        <f t="shared" si="42"/>
        <v>3.5794132512215719E-4</v>
      </c>
      <c r="BP31" s="6">
        <f t="shared" si="42"/>
        <v>5.7400666228923964E-6</v>
      </c>
      <c r="BQ31" s="6">
        <f t="shared" ref="BQ31:CI31" si="43">+BQ11*$C$31/$C11</f>
        <v>9.8304552956421732E-9</v>
      </c>
      <c r="BR31" s="6">
        <f t="shared" si="43"/>
        <v>1.9898220462661179E-8</v>
      </c>
      <c r="BS31" s="6">
        <f t="shared" si="43"/>
        <v>3.0296991315188322E-8</v>
      </c>
      <c r="BT31" s="6">
        <f t="shared" si="43"/>
        <v>1.29654669266524E-8</v>
      </c>
      <c r="BU31" s="6">
        <f t="shared" si="43"/>
        <v>8.2717406706527747E-6</v>
      </c>
      <c r="BV31" s="6">
        <f t="shared" si="43"/>
        <v>6.2040972428752172E-9</v>
      </c>
      <c r="BW31" s="6">
        <f t="shared" si="43"/>
        <v>2.6874774410494488E-8</v>
      </c>
      <c r="BX31" s="6">
        <f t="shared" si="43"/>
        <v>4.1694826268751828E-5</v>
      </c>
      <c r="BY31" s="6">
        <f t="shared" si="43"/>
        <v>3.4573697343029896E-3</v>
      </c>
      <c r="BZ31" s="6">
        <f t="shared" si="43"/>
        <v>4.4531942930534926E-4</v>
      </c>
      <c r="CA31" s="6">
        <f t="shared" si="43"/>
        <v>1.8695294249459846E-3</v>
      </c>
      <c r="CB31" s="6">
        <f t="shared" si="43"/>
        <v>3.5021701520647503E-3</v>
      </c>
      <c r="CC31" s="6">
        <f t="shared" si="43"/>
        <v>1.7417705865331476E-4</v>
      </c>
      <c r="CD31" s="6">
        <f t="shared" si="43"/>
        <v>1.2147777287848625E-3</v>
      </c>
      <c r="CE31" s="6">
        <f t="shared" si="43"/>
        <v>7.0471706876493287E-4</v>
      </c>
      <c r="CF31" s="6">
        <f t="shared" si="43"/>
        <v>9.7129186032976565E-5</v>
      </c>
      <c r="CG31" s="6">
        <f t="shared" si="43"/>
        <v>3.588448763626665E-4</v>
      </c>
      <c r="CH31" s="6">
        <f t="shared" si="43"/>
        <v>6.2933526708132989E-4</v>
      </c>
      <c r="CI31" s="6">
        <f t="shared" si="43"/>
        <v>1.295146884616303E-6</v>
      </c>
      <c r="CJ31" s="6">
        <f t="shared" si="9"/>
        <v>0.17367192005391563</v>
      </c>
      <c r="CK31" s="6">
        <f t="shared" si="10"/>
        <v>7.3185786378420642E-4</v>
      </c>
      <c r="CL31" s="6">
        <f t="shared" si="11"/>
        <v>2.0193145118820382E-4</v>
      </c>
      <c r="CM31" s="6">
        <f t="shared" si="12"/>
        <v>4.4817793185644586E-4</v>
      </c>
      <c r="CN31" s="6">
        <f t="shared" si="13"/>
        <v>2.70898062505008E-3</v>
      </c>
      <c r="CO31" s="6">
        <f t="shared" si="14"/>
        <v>2.2145843439709472E-4</v>
      </c>
      <c r="CP31" s="6">
        <f t="shared" si="15"/>
        <v>3.2939551744485331E-4</v>
      </c>
      <c r="CQ31" s="6">
        <f t="shared" si="16"/>
        <v>1.470090053121658E-4</v>
      </c>
      <c r="CR31" s="6">
        <f t="shared" si="17"/>
        <v>2.5748684065790929E-5</v>
      </c>
      <c r="CS31" s="6">
        <f t="shared" si="18"/>
        <v>3.0099385703964753E-4</v>
      </c>
      <c r="CT31" s="6">
        <f t="shared" si="19"/>
        <v>1.4669477799616196E-4</v>
      </c>
      <c r="CU31" s="6">
        <f t="shared" si="20"/>
        <v>4.3185958139923402E-6</v>
      </c>
      <c r="CV31" s="6">
        <f t="shared" si="21"/>
        <v>8.1890243928568426E-4</v>
      </c>
      <c r="CW31" s="6">
        <f t="shared" si="22"/>
        <v>1.5328570690749809E-2</v>
      </c>
      <c r="CX31" s="6">
        <f t="shared" si="23"/>
        <v>1.7596786432277369E-4</v>
      </c>
      <c r="CY31" s="6">
        <f t="shared" si="24"/>
        <v>1.4933225622105485E-2</v>
      </c>
      <c r="CZ31" s="6">
        <f t="shared" si="25"/>
        <v>5.8229410564226199E-5</v>
      </c>
      <c r="DA31" s="6">
        <f t="shared" si="26"/>
        <v>9.384433301133062E-5</v>
      </c>
      <c r="DB31" s="6">
        <f t="shared" si="27"/>
        <v>0.89872207707305918</v>
      </c>
    </row>
    <row r="32" spans="1:106">
      <c r="A32" t="s">
        <v>125</v>
      </c>
      <c r="B32" t="s">
        <v>137</v>
      </c>
      <c r="C32" s="5">
        <v>1</v>
      </c>
      <c r="D32" s="6">
        <f>+D12*$C$32/$C12</f>
        <v>1.8421844921663241E-9</v>
      </c>
      <c r="E32" s="6">
        <f t="shared" ref="E32:BP32" si="44">+E12*$C$32/$C12</f>
        <v>6.1931780857141738E-2</v>
      </c>
      <c r="F32" s="6">
        <f t="shared" si="44"/>
        <v>3.7922245240858167E-2</v>
      </c>
      <c r="G32" s="6">
        <f t="shared" si="44"/>
        <v>1.3696180490501923E-3</v>
      </c>
      <c r="H32" s="6">
        <f t="shared" si="44"/>
        <v>4.4647263021421749E-5</v>
      </c>
      <c r="I32" s="6">
        <f t="shared" si="44"/>
        <v>1.0470254570486819E-3</v>
      </c>
      <c r="J32" s="6">
        <f t="shared" si="44"/>
        <v>6.5338533379674755E-4</v>
      </c>
      <c r="K32" s="6">
        <f t="shared" si="44"/>
        <v>9.4137309073480946E-2</v>
      </c>
      <c r="L32" s="6">
        <f t="shared" si="44"/>
        <v>4.2873380099698911E-2</v>
      </c>
      <c r="M32" s="6">
        <f t="shared" si="44"/>
        <v>2.5824656080064095E-3</v>
      </c>
      <c r="N32" s="6">
        <f t="shared" si="44"/>
        <v>0.20207307131353119</v>
      </c>
      <c r="O32" s="6">
        <f t="shared" si="44"/>
        <v>5.5930387294004961E-7</v>
      </c>
      <c r="P32" s="6">
        <f t="shared" si="44"/>
        <v>3.8186937797216958E-4</v>
      </c>
      <c r="Q32" s="6">
        <f t="shared" si="44"/>
        <v>4.2447265802686993E-3</v>
      </c>
      <c r="R32" s="6">
        <f t="shared" si="44"/>
        <v>1.088306758938965E-2</v>
      </c>
      <c r="S32" s="6">
        <f t="shared" si="44"/>
        <v>3.5231131620184148E-3</v>
      </c>
      <c r="T32" s="6">
        <f t="shared" si="44"/>
        <v>6.1315719454358875E-2</v>
      </c>
      <c r="U32" s="6">
        <f t="shared" si="44"/>
        <v>1.7618631665881584E-4</v>
      </c>
      <c r="V32" s="6">
        <f t="shared" si="44"/>
        <v>7.9042574831581199E-5</v>
      </c>
      <c r="W32" s="6">
        <f t="shared" si="44"/>
        <v>1.5808098246072805E-6</v>
      </c>
      <c r="X32" s="6">
        <f t="shared" si="44"/>
        <v>8.9690532139928315E-7</v>
      </c>
      <c r="Y32" s="6">
        <f t="shared" si="44"/>
        <v>1.0212802444077877E-5</v>
      </c>
      <c r="Z32" s="6">
        <f t="shared" si="44"/>
        <v>2.7316535031407371E-6</v>
      </c>
      <c r="AA32" s="6">
        <f t="shared" si="44"/>
        <v>7.110056581673585E-7</v>
      </c>
      <c r="AB32" s="6">
        <f t="shared" si="44"/>
        <v>3.7240640176424899E-3</v>
      </c>
      <c r="AC32" s="6">
        <f t="shared" si="44"/>
        <v>1.0200947862018123E-4</v>
      </c>
      <c r="AD32" s="6">
        <f t="shared" si="44"/>
        <v>2.1282965240040287E-2</v>
      </c>
      <c r="AE32" s="6">
        <f t="shared" si="44"/>
        <v>3.372832272611929E-4</v>
      </c>
      <c r="AF32" s="6">
        <f t="shared" si="44"/>
        <v>4.2179151612553551E-4</v>
      </c>
      <c r="AG32" s="6">
        <f t="shared" si="44"/>
        <v>2.6049589730367236E-4</v>
      </c>
      <c r="AH32" s="6">
        <f t="shared" si="44"/>
        <v>8.2892576147560872E-6</v>
      </c>
      <c r="AI32" s="6">
        <f t="shared" si="44"/>
        <v>2.1902134216552214E-5</v>
      </c>
      <c r="AJ32" s="6">
        <f t="shared" si="44"/>
        <v>2.1955941168935497E-4</v>
      </c>
      <c r="AK32" s="6">
        <f t="shared" si="44"/>
        <v>1.4486971707163808E-3</v>
      </c>
      <c r="AL32" s="6">
        <f t="shared" si="44"/>
        <v>4.9635593053597351E-3</v>
      </c>
      <c r="AM32" s="6">
        <f t="shared" si="44"/>
        <v>1.9867985519912658E-4</v>
      </c>
      <c r="AN32" s="6">
        <f t="shared" si="44"/>
        <v>4.1437542817259642E-4</v>
      </c>
      <c r="AO32" s="6">
        <f t="shared" si="44"/>
        <v>2.1110994339399512E-3</v>
      </c>
      <c r="AP32" s="6">
        <f t="shared" si="44"/>
        <v>1.9939366530820445E-8</v>
      </c>
      <c r="AQ32" s="6">
        <f t="shared" si="44"/>
        <v>1.5333995256366365E-8</v>
      </c>
      <c r="AR32" s="6">
        <f t="shared" si="44"/>
        <v>1.3796922614009642E-8</v>
      </c>
      <c r="AS32" s="6">
        <f t="shared" si="44"/>
        <v>3.6916591793521882E-6</v>
      </c>
      <c r="AT32" s="6">
        <f t="shared" si="44"/>
        <v>7.4441991045960805E-7</v>
      </c>
      <c r="AU32" s="6">
        <f t="shared" si="44"/>
        <v>1.0233319104943571E-3</v>
      </c>
      <c r="AV32" s="6">
        <f t="shared" si="44"/>
        <v>4.6796675923404208E-3</v>
      </c>
      <c r="AW32" s="6">
        <f t="shared" si="44"/>
        <v>1.5423327763666809E-4</v>
      </c>
      <c r="AX32" s="6">
        <f>+AX12*$C$32/$C12</f>
        <v>1.8532968232223555E-4</v>
      </c>
      <c r="AY32" s="6">
        <f t="shared" si="44"/>
        <v>6.536725040779864E-3</v>
      </c>
      <c r="AZ32" s="6">
        <f t="shared" si="44"/>
        <v>8.6881524400180747E-5</v>
      </c>
      <c r="BA32" s="6">
        <f t="shared" si="44"/>
        <v>9.3217312156674798E-8</v>
      </c>
      <c r="BB32" s="6">
        <f t="shared" si="44"/>
        <v>1.3525515664090664E-7</v>
      </c>
      <c r="BC32" s="6">
        <f t="shared" si="44"/>
        <v>3.4176816354925032E-8</v>
      </c>
      <c r="BD32" s="6">
        <f t="shared" si="44"/>
        <v>2.7841297003659385E-6</v>
      </c>
      <c r="BE32" s="6">
        <f t="shared" si="44"/>
        <v>3.9975771806341877E-3</v>
      </c>
      <c r="BF32" s="6">
        <f t="shared" si="44"/>
        <v>1.2085797279756128E-4</v>
      </c>
      <c r="BG32" s="6">
        <f t="shared" si="44"/>
        <v>5.3321129994292954E-3</v>
      </c>
      <c r="BH32" s="6">
        <f t="shared" si="44"/>
        <v>2.5740233655866171E-7</v>
      </c>
      <c r="BI32" s="6">
        <f t="shared" si="44"/>
        <v>2.3842520326605317E-7</v>
      </c>
      <c r="BJ32" s="6">
        <f t="shared" si="44"/>
        <v>5.6704626821538207E-4</v>
      </c>
      <c r="BK32" s="6">
        <f t="shared" si="44"/>
        <v>6.0052465663487258E-2</v>
      </c>
      <c r="BL32" s="6">
        <f t="shared" si="44"/>
        <v>2.1824335395485022E-5</v>
      </c>
      <c r="BM32" s="6">
        <f t="shared" si="44"/>
        <v>3.2597911839700941E-7</v>
      </c>
      <c r="BN32" s="6">
        <f t="shared" si="44"/>
        <v>1.96947040365864E-3</v>
      </c>
      <c r="BO32" s="6">
        <f t="shared" si="44"/>
        <v>2.0374139907402811E-3</v>
      </c>
      <c r="BP32" s="6">
        <f t="shared" si="44"/>
        <v>8.4443701835668972E-5</v>
      </c>
      <c r="BQ32" s="6">
        <f t="shared" ref="BQ32:CI32" si="45">+BQ12*$C$32/$C12</f>
        <v>4.9328807267017038E-8</v>
      </c>
      <c r="BR32" s="6">
        <f t="shared" si="45"/>
        <v>2.0400588420158138E-7</v>
      </c>
      <c r="BS32" s="6">
        <f t="shared" si="45"/>
        <v>2.9584994438147045E-7</v>
      </c>
      <c r="BT32" s="6">
        <f t="shared" si="45"/>
        <v>3.132149857388298E-7</v>
      </c>
      <c r="BU32" s="6">
        <f t="shared" si="45"/>
        <v>6.2237519684002463E-5</v>
      </c>
      <c r="BV32" s="6">
        <f t="shared" si="45"/>
        <v>2.6340535765086746E-8</v>
      </c>
      <c r="BW32" s="6">
        <f t="shared" si="45"/>
        <v>4.457911076203751E-7</v>
      </c>
      <c r="BX32" s="6">
        <f t="shared" si="45"/>
        <v>4.6118633222121965E-4</v>
      </c>
      <c r="BY32" s="6">
        <f t="shared" si="45"/>
        <v>7.0329182044693217E-3</v>
      </c>
      <c r="BZ32" s="6">
        <f t="shared" si="45"/>
        <v>9.0586062870040649E-4</v>
      </c>
      <c r="CA32" s="6">
        <f t="shared" si="45"/>
        <v>3.8029625226485573E-3</v>
      </c>
      <c r="CB32" s="6">
        <f t="shared" si="45"/>
        <v>7.1240503939248899E-3</v>
      </c>
      <c r="CC32" s="6">
        <f t="shared" si="45"/>
        <v>3.5430778329838454E-4</v>
      </c>
      <c r="CD32" s="6">
        <f t="shared" si="45"/>
        <v>2.4710786116942142E-3</v>
      </c>
      <c r="CE32" s="6">
        <f t="shared" si="45"/>
        <v>1.4335225569724456E-3</v>
      </c>
      <c r="CF32" s="6">
        <f t="shared" si="45"/>
        <v>1.9757841166337487E-4</v>
      </c>
      <c r="CG32" s="6">
        <f t="shared" si="45"/>
        <v>7.2995567656877508E-4</v>
      </c>
      <c r="CH32" s="6">
        <f t="shared" si="45"/>
        <v>1.2801822763289642E-3</v>
      </c>
      <c r="CI32" s="6">
        <f t="shared" si="45"/>
        <v>2.8359257141156206E-6</v>
      </c>
      <c r="CJ32" s="6">
        <f t="shared" si="9"/>
        <v>1.7709410977838837E-4</v>
      </c>
      <c r="CK32" s="6">
        <f t="shared" si="10"/>
        <v>1.4887318652165183E-3</v>
      </c>
      <c r="CL32" s="6">
        <f t="shared" si="11"/>
        <v>4.107652603729238E-4</v>
      </c>
      <c r="CM32" s="6">
        <f t="shared" si="12"/>
        <v>9.1167534224685968E-4</v>
      </c>
      <c r="CN32" s="6">
        <f t="shared" si="13"/>
        <v>5.5105587824295236E-3</v>
      </c>
      <c r="CO32" s="6">
        <f t="shared" si="14"/>
        <v>4.5048669205134683E-4</v>
      </c>
      <c r="CP32" s="6">
        <f t="shared" si="15"/>
        <v>6.700503299151868E-4</v>
      </c>
      <c r="CQ32" s="6">
        <f t="shared" si="16"/>
        <v>2.99043026675104E-4</v>
      </c>
      <c r="CR32" s="6">
        <f t="shared" si="17"/>
        <v>5.2377501633893932E-5</v>
      </c>
      <c r="CS32" s="6">
        <f t="shared" si="18"/>
        <v>6.1227619239119003E-4</v>
      </c>
      <c r="CT32" s="6">
        <f t="shared" si="19"/>
        <v>2.9840383122280639E-4</v>
      </c>
      <c r="CU32" s="6">
        <f t="shared" si="20"/>
        <v>9.4562377929831063E-6</v>
      </c>
      <c r="CV32" s="6">
        <f t="shared" si="21"/>
        <v>5.0095724524229631E-3</v>
      </c>
      <c r="CW32" s="6">
        <f t="shared" si="22"/>
        <v>0.20200085911018842</v>
      </c>
      <c r="CX32" s="6">
        <f t="shared" si="23"/>
        <v>3.4220879530429192E-4</v>
      </c>
      <c r="CY32" s="6">
        <f t="shared" si="24"/>
        <v>2.4462002597569581E-2</v>
      </c>
      <c r="CZ32" s="6">
        <f t="shared" si="25"/>
        <v>1.4019790377234906E-4</v>
      </c>
      <c r="DA32" s="6">
        <f t="shared" si="26"/>
        <v>7.2016212485919915E-4</v>
      </c>
      <c r="DB32" s="6">
        <f t="shared" si="27"/>
        <v>7.7791788033097858E-2</v>
      </c>
    </row>
    <row r="33" spans="1:106">
      <c r="A33" t="s">
        <v>126</v>
      </c>
      <c r="B33" t="s">
        <v>137</v>
      </c>
      <c r="C33" s="5">
        <v>1</v>
      </c>
      <c r="D33" s="6">
        <f>+D13*$C$33/$C13</f>
        <v>3.635535483921041E-8</v>
      </c>
      <c r="E33" s="6">
        <f t="shared" ref="E33:BP33" si="46">+E13*$C$33/$C13</f>
        <v>3.641177832467949E-2</v>
      </c>
      <c r="F33" s="6">
        <f t="shared" si="46"/>
        <v>2.3385037008747105E-2</v>
      </c>
      <c r="G33" s="6">
        <f t="shared" si="46"/>
        <v>9.1299389329179857E-4</v>
      </c>
      <c r="H33" s="6">
        <f t="shared" si="46"/>
        <v>2.6787075206234536E-5</v>
      </c>
      <c r="I33" s="6">
        <f t="shared" si="46"/>
        <v>6.8174656390317784E-4</v>
      </c>
      <c r="J33" s="6">
        <f t="shared" si="46"/>
        <v>4.2262859888804054E-4</v>
      </c>
      <c r="K33" s="6">
        <f t="shared" si="46"/>
        <v>5.9030389625827288E-2</v>
      </c>
      <c r="L33" s="6">
        <f t="shared" si="46"/>
        <v>2.6023339059617054E-2</v>
      </c>
      <c r="M33" s="6">
        <f t="shared" si="46"/>
        <v>1.7349167390973653E-3</v>
      </c>
      <c r="N33" s="6">
        <f t="shared" si="46"/>
        <v>0.13148894179490325</v>
      </c>
      <c r="O33" s="6">
        <f t="shared" si="46"/>
        <v>4.4920368103190793E-7</v>
      </c>
      <c r="P33" s="6">
        <f t="shared" si="46"/>
        <v>2.4450870646478625E-4</v>
      </c>
      <c r="Q33" s="6">
        <f t="shared" si="46"/>
        <v>2.5569018857857697E-3</v>
      </c>
      <c r="R33" s="6">
        <f t="shared" si="46"/>
        <v>1.3361905276462952E-2</v>
      </c>
      <c r="S33" s="6">
        <f t="shared" si="46"/>
        <v>2.1829116117083949E-3</v>
      </c>
      <c r="T33" s="6">
        <f t="shared" si="46"/>
        <v>3.7991057857617451E-2</v>
      </c>
      <c r="U33" s="6">
        <f t="shared" si="46"/>
        <v>1.3690520305404433E-4</v>
      </c>
      <c r="V33" s="6">
        <f t="shared" si="46"/>
        <v>6.4852770585419389E-5</v>
      </c>
      <c r="W33" s="6">
        <f t="shared" si="46"/>
        <v>1.22836491579982E-6</v>
      </c>
      <c r="X33" s="6">
        <f t="shared" si="46"/>
        <v>6.6419301760397357E-7</v>
      </c>
      <c r="Y33" s="6">
        <f t="shared" si="46"/>
        <v>9.4875955121229674E-6</v>
      </c>
      <c r="Z33" s="6">
        <f t="shared" si="46"/>
        <v>1.7981557611450812E-6</v>
      </c>
      <c r="AA33" s="6">
        <f t="shared" si="46"/>
        <v>4.5689964222431465E-7</v>
      </c>
      <c r="AB33" s="6">
        <f t="shared" si="46"/>
        <v>2.4327219927173412E-3</v>
      </c>
      <c r="AC33" s="6">
        <f t="shared" si="46"/>
        <v>8.0945325050819247E-5</v>
      </c>
      <c r="AD33" s="6">
        <f t="shared" si="46"/>
        <v>1.3425218123781673E-2</v>
      </c>
      <c r="AE33" s="6">
        <f t="shared" si="46"/>
        <v>2.4225188413336561E-4</v>
      </c>
      <c r="AF33" s="6">
        <f t="shared" si="46"/>
        <v>3.4630601548693102E-4</v>
      </c>
      <c r="AG33" s="6">
        <f t="shared" si="46"/>
        <v>1.5600669534401195E-4</v>
      </c>
      <c r="AH33" s="6">
        <f t="shared" si="46"/>
        <v>6.6720711258143563E-6</v>
      </c>
      <c r="AI33" s="6">
        <f t="shared" si="46"/>
        <v>1.513700226626751E-5</v>
      </c>
      <c r="AJ33" s="6">
        <f t="shared" si="46"/>
        <v>1.387102017682451E-4</v>
      </c>
      <c r="AK33" s="6">
        <f t="shared" si="46"/>
        <v>1.0352314107333757E-3</v>
      </c>
      <c r="AL33" s="6">
        <f t="shared" si="46"/>
        <v>3.1064602092392263E-3</v>
      </c>
      <c r="AM33" s="6">
        <f t="shared" si="46"/>
        <v>1.1859625936088033E-4</v>
      </c>
      <c r="AN33" s="6">
        <f t="shared" si="46"/>
        <v>2.2997455901367728E-4</v>
      </c>
      <c r="AO33" s="6">
        <f t="shared" si="46"/>
        <v>1.4680318002426389E-3</v>
      </c>
      <c r="AP33" s="6">
        <f t="shared" si="46"/>
        <v>1.2190625041725297E-8</v>
      </c>
      <c r="AQ33" s="6">
        <f t="shared" si="46"/>
        <v>1.2406043859084746E-8</v>
      </c>
      <c r="AR33" s="6">
        <f t="shared" si="46"/>
        <v>9.1933716421461982E-9</v>
      </c>
      <c r="AS33" s="6">
        <f t="shared" si="46"/>
        <v>2.3149172402285226E-6</v>
      </c>
      <c r="AT33" s="6">
        <f t="shared" si="46"/>
        <v>4.6957740901649636E-7</v>
      </c>
      <c r="AU33" s="6">
        <f t="shared" si="46"/>
        <v>6.579099031626235E-4</v>
      </c>
      <c r="AV33" s="6">
        <f t="shared" si="46"/>
        <v>2.9084030342038554E-3</v>
      </c>
      <c r="AW33" s="6">
        <f t="shared" si="46"/>
        <v>9.8960258131612142E-5</v>
      </c>
      <c r="AX33" s="6">
        <f t="shared" si="46"/>
        <v>1.349682403312973E-4</v>
      </c>
      <c r="AY33" s="6">
        <f t="shared" si="46"/>
        <v>4.3623585994233662E-3</v>
      </c>
      <c r="AZ33" s="6">
        <f t="shared" si="46"/>
        <v>5.0111898469237935E-5</v>
      </c>
      <c r="BA33" s="6">
        <f t="shared" si="46"/>
        <v>7.4867280171984734E-8</v>
      </c>
      <c r="BB33" s="6">
        <f t="shared" si="46"/>
        <v>8.6888110534350131E-8</v>
      </c>
      <c r="BC33" s="6">
        <f t="shared" si="46"/>
        <v>2.0532091174040413E-8</v>
      </c>
      <c r="BD33" s="6">
        <f t="shared" si="46"/>
        <v>1.7988311313315297E-6</v>
      </c>
      <c r="BE33" s="6">
        <f t="shared" si="46"/>
        <v>2.4835088951258343E-3</v>
      </c>
      <c r="BF33" s="6">
        <f t="shared" si="46"/>
        <v>9.3912431001050826E-5</v>
      </c>
      <c r="BG33" s="6">
        <f t="shared" si="46"/>
        <v>3.2026351751706689E-3</v>
      </c>
      <c r="BH33" s="6">
        <f t="shared" si="46"/>
        <v>1.8745588934902353E-7</v>
      </c>
      <c r="BI33" s="6">
        <f t="shared" si="46"/>
        <v>2.795881897128061E-7</v>
      </c>
      <c r="BJ33" s="6">
        <f t="shared" si="46"/>
        <v>3.4154092081842844E-4</v>
      </c>
      <c r="BK33" s="6">
        <f t="shared" si="46"/>
        <v>4.0038990061862484E-2</v>
      </c>
      <c r="BL33" s="6">
        <f t="shared" si="46"/>
        <v>1.4481152296863489E-5</v>
      </c>
      <c r="BM33" s="6">
        <f t="shared" si="46"/>
        <v>1.963423701125658E-7</v>
      </c>
      <c r="BN33" s="6">
        <f t="shared" si="46"/>
        <v>1.3068073021571167E-3</v>
      </c>
      <c r="BO33" s="6">
        <f t="shared" si="46"/>
        <v>1.512911306709013E-3</v>
      </c>
      <c r="BP33" s="6">
        <f t="shared" si="46"/>
        <v>5.2789398200214168E-5</v>
      </c>
      <c r="BQ33" s="6">
        <f t="shared" ref="BQ33:CI33" si="47">+BQ13*$C$33/$C13</f>
        <v>3.6352143528396155E-8</v>
      </c>
      <c r="BR33" s="6">
        <f t="shared" si="47"/>
        <v>1.3352505468618447E-7</v>
      </c>
      <c r="BS33" s="6">
        <f t="shared" si="47"/>
        <v>1.9390215924875815E-7</v>
      </c>
      <c r="BT33" s="6">
        <f t="shared" si="47"/>
        <v>1.7856062426021791E-7</v>
      </c>
      <c r="BU33" s="6">
        <f t="shared" si="47"/>
        <v>4.1832438841367408E-5</v>
      </c>
      <c r="BV33" s="6">
        <f t="shared" si="47"/>
        <v>2.0139363376252643E-8</v>
      </c>
      <c r="BW33" s="6">
        <f t="shared" si="47"/>
        <v>2.7004370326499393E-7</v>
      </c>
      <c r="BX33" s="6">
        <f t="shared" si="47"/>
        <v>3.0251382143810766E-4</v>
      </c>
      <c r="BY33" s="6">
        <f t="shared" si="47"/>
        <v>6.6195404328978471E-3</v>
      </c>
      <c r="BZ33" s="6">
        <f t="shared" si="47"/>
        <v>8.5261635126681668E-4</v>
      </c>
      <c r="CA33" s="6">
        <f t="shared" si="47"/>
        <v>3.5794336648860242E-3</v>
      </c>
      <c r="CB33" s="6">
        <f t="shared" si="47"/>
        <v>6.7053160946219268E-3</v>
      </c>
      <c r="CC33" s="6">
        <f t="shared" si="47"/>
        <v>3.3348243631550008E-4</v>
      </c>
      <c r="CD33" s="6">
        <f t="shared" si="47"/>
        <v>2.3258346403892505E-3</v>
      </c>
      <c r="CE33" s="6">
        <f t="shared" si="47"/>
        <v>1.3492635989026487E-3</v>
      </c>
      <c r="CF33" s="6">
        <f t="shared" si="47"/>
        <v>1.8596523472181242E-4</v>
      </c>
      <c r="CG33" s="6">
        <f t="shared" si="47"/>
        <v>6.8705066300922719E-4</v>
      </c>
      <c r="CH33" s="6">
        <f t="shared" si="47"/>
        <v>1.2049362858014732E-3</v>
      </c>
      <c r="CI33" s="6">
        <f t="shared" si="47"/>
        <v>2.5998253202905975E-6</v>
      </c>
      <c r="CJ33" s="6">
        <f t="shared" si="9"/>
        <v>3.8191492166271394E-4</v>
      </c>
      <c r="CK33" s="6">
        <f t="shared" si="10"/>
        <v>1.4012278387201512E-3</v>
      </c>
      <c r="CL33" s="6">
        <f t="shared" si="11"/>
        <v>3.8662148064518167E-4</v>
      </c>
      <c r="CM33" s="6">
        <f t="shared" si="12"/>
        <v>8.5808929013904813E-4</v>
      </c>
      <c r="CN33" s="6">
        <f t="shared" si="13"/>
        <v>5.1866615830924549E-3</v>
      </c>
      <c r="CO33" s="6">
        <f t="shared" si="14"/>
        <v>4.2400818349078227E-4</v>
      </c>
      <c r="CP33" s="6">
        <f t="shared" si="15"/>
        <v>6.3066640646147168E-4</v>
      </c>
      <c r="CQ33" s="6">
        <f t="shared" si="16"/>
        <v>2.8146600723921955E-4</v>
      </c>
      <c r="CR33" s="6">
        <f t="shared" si="17"/>
        <v>4.9298879890200015E-5</v>
      </c>
      <c r="CS33" s="6">
        <f t="shared" si="18"/>
        <v>5.7628809177086662E-4</v>
      </c>
      <c r="CT33" s="6">
        <f t="shared" si="19"/>
        <v>2.8086438213595637E-4</v>
      </c>
      <c r="CU33" s="6">
        <f t="shared" si="20"/>
        <v>8.6689740589883012E-6</v>
      </c>
      <c r="CV33" s="6">
        <f t="shared" si="21"/>
        <v>3.5587635667646768E-3</v>
      </c>
      <c r="CW33" s="6">
        <f t="shared" si="22"/>
        <v>0.1283418106364338</v>
      </c>
      <c r="CX33" s="6">
        <f t="shared" si="23"/>
        <v>3.6590076537000989E-4</v>
      </c>
      <c r="CY33" s="6">
        <f t="shared" si="24"/>
        <v>2.8359618590149367E-2</v>
      </c>
      <c r="CZ33" s="6">
        <f t="shared" si="25"/>
        <v>1.3338875674594571E-4</v>
      </c>
      <c r="DA33" s="6">
        <f t="shared" si="26"/>
        <v>5.0056797666578909E-4</v>
      </c>
      <c r="DB33" s="6">
        <f t="shared" si="27"/>
        <v>0.38270698831116751</v>
      </c>
    </row>
    <row r="34" spans="1:106">
      <c r="A34" t="s">
        <v>127</v>
      </c>
      <c r="B34" t="s">
        <v>137</v>
      </c>
      <c r="C34" s="5">
        <v>1</v>
      </c>
      <c r="D34" s="6">
        <f>+D14*$C$34/$C14</f>
        <v>2.6541627835065147E-8</v>
      </c>
      <c r="E34" s="6">
        <f t="shared" ref="E34:BP34" si="48">+E14*$C$34/$C14</f>
        <v>2.0513572102052076E-2</v>
      </c>
      <c r="F34" s="6">
        <f t="shared" si="48"/>
        <v>1.740587568228652E-2</v>
      </c>
      <c r="G34" s="6">
        <f t="shared" si="48"/>
        <v>5.5301983691887358E-4</v>
      </c>
      <c r="H34" s="6">
        <f t="shared" si="48"/>
        <v>1.8942449441266236E-5</v>
      </c>
      <c r="I34" s="6">
        <f t="shared" si="48"/>
        <v>5.0680072799198143E-4</v>
      </c>
      <c r="J34" s="6">
        <f t="shared" si="48"/>
        <v>4.4450454726082848E-4</v>
      </c>
      <c r="K34" s="6">
        <f t="shared" si="48"/>
        <v>5.4671596884535996E-2</v>
      </c>
      <c r="L34" s="6">
        <f t="shared" si="48"/>
        <v>1.9329199964821998E-2</v>
      </c>
      <c r="M34" s="6">
        <f t="shared" si="48"/>
        <v>1.9382579942688371E-3</v>
      </c>
      <c r="N34" s="6">
        <f t="shared" si="48"/>
        <v>8.2163820042542773E-2</v>
      </c>
      <c r="O34" s="6">
        <f t="shared" si="48"/>
        <v>3.8617373682359827E-7</v>
      </c>
      <c r="P34" s="6">
        <f t="shared" si="48"/>
        <v>2.4610989762966493E-4</v>
      </c>
      <c r="Q34" s="6">
        <f t="shared" si="48"/>
        <v>1.9517456113461739E-3</v>
      </c>
      <c r="R34" s="6">
        <f t="shared" si="48"/>
        <v>0.10644476389434464</v>
      </c>
      <c r="S34" s="6">
        <f t="shared" si="48"/>
        <v>1.218916389711671E-2</v>
      </c>
      <c r="T34" s="6">
        <f t="shared" si="48"/>
        <v>0.21213833320943515</v>
      </c>
      <c r="U34" s="6">
        <f t="shared" si="48"/>
        <v>1.8213193016900791E-4</v>
      </c>
      <c r="V34" s="6">
        <f t="shared" si="48"/>
        <v>1.0289101553384542E-4</v>
      </c>
      <c r="W34" s="6">
        <f t="shared" si="48"/>
        <v>1.6341561027318697E-6</v>
      </c>
      <c r="X34" s="6">
        <f t="shared" si="48"/>
        <v>1.6893361596023883E-6</v>
      </c>
      <c r="Y34" s="6">
        <f t="shared" si="48"/>
        <v>8.0735361522854227E-6</v>
      </c>
      <c r="Z34" s="6">
        <f t="shared" si="48"/>
        <v>2.4825974714200928E-6</v>
      </c>
      <c r="AA34" s="6">
        <f t="shared" si="48"/>
        <v>4.4378820578414332E-7</v>
      </c>
      <c r="AB34" s="6">
        <f t="shared" si="48"/>
        <v>2.4057609909262671E-3</v>
      </c>
      <c r="AC34" s="6">
        <f t="shared" si="48"/>
        <v>1.1259680685009305E-4</v>
      </c>
      <c r="AD34" s="6">
        <f t="shared" si="48"/>
        <v>1.1750058066142884E-2</v>
      </c>
      <c r="AE34" s="6">
        <f t="shared" si="48"/>
        <v>1.727696090139184E-4</v>
      </c>
      <c r="AF34" s="6">
        <f t="shared" si="48"/>
        <v>5.3498685178740427E-4</v>
      </c>
      <c r="AG34" s="6">
        <f t="shared" si="48"/>
        <v>9.1078735529831267E-5</v>
      </c>
      <c r="AH34" s="6">
        <f t="shared" si="48"/>
        <v>5.2044530110344834E-6</v>
      </c>
      <c r="AI34" s="6">
        <f t="shared" si="48"/>
        <v>1.7077134857981945E-5</v>
      </c>
      <c r="AJ34" s="6">
        <f t="shared" si="48"/>
        <v>1.167868905835892E-4</v>
      </c>
      <c r="AK34" s="6">
        <f t="shared" si="48"/>
        <v>5.779246302077116E-4</v>
      </c>
      <c r="AL34" s="6">
        <f t="shared" si="48"/>
        <v>5.6582847297072516E-3</v>
      </c>
      <c r="AM34" s="6">
        <f t="shared" si="48"/>
        <v>1.9594121546343719E-5</v>
      </c>
      <c r="AN34" s="6">
        <f t="shared" si="48"/>
        <v>2.5532578191626022E-5</v>
      </c>
      <c r="AO34" s="6">
        <f t="shared" si="48"/>
        <v>4.3501408039767172E-5</v>
      </c>
      <c r="AP34" s="6">
        <f t="shared" si="48"/>
        <v>8.4134749407569654E-9</v>
      </c>
      <c r="AQ34" s="6">
        <f t="shared" si="48"/>
        <v>1.1014899163002869E-8</v>
      </c>
      <c r="AR34" s="6">
        <f t="shared" si="48"/>
        <v>9.2201413161612939E-9</v>
      </c>
      <c r="AS34" s="6">
        <f t="shared" si="48"/>
        <v>2.1439841915504394E-6</v>
      </c>
      <c r="AT34" s="6">
        <f t="shared" si="48"/>
        <v>4.1098489213511298E-7</v>
      </c>
      <c r="AU34" s="6">
        <f t="shared" si="48"/>
        <v>5.2361226358346681E-4</v>
      </c>
      <c r="AV34" s="6">
        <f t="shared" si="48"/>
        <v>2.1671741171967449E-3</v>
      </c>
      <c r="AW34" s="6">
        <f t="shared" si="48"/>
        <v>9.0500008744350192E-5</v>
      </c>
      <c r="AX34" s="6">
        <f t="shared" si="48"/>
        <v>1.1323307126006736E-4</v>
      </c>
      <c r="AY34" s="6">
        <f t="shared" si="48"/>
        <v>3.0226973216255096E-3</v>
      </c>
      <c r="AZ34" s="6">
        <f t="shared" si="48"/>
        <v>1.2151166198401676E-5</v>
      </c>
      <c r="BA34" s="6">
        <f t="shared" si="48"/>
        <v>6.4362289470599707E-8</v>
      </c>
      <c r="BB34" s="6">
        <f t="shared" si="48"/>
        <v>8.8884216099192342E-8</v>
      </c>
      <c r="BC34" s="6">
        <f t="shared" si="48"/>
        <v>1.1119847874586537E-8</v>
      </c>
      <c r="BD34" s="6">
        <f t="shared" si="48"/>
        <v>1.6602854276637327E-6</v>
      </c>
      <c r="BE34" s="6">
        <f t="shared" si="48"/>
        <v>2.0196048934350993E-3</v>
      </c>
      <c r="BF34" s="6">
        <f t="shared" si="48"/>
        <v>1.2493646657339206E-4</v>
      </c>
      <c r="BG34" s="6">
        <f t="shared" si="48"/>
        <v>2.5778586295432718E-3</v>
      </c>
      <c r="BH34" s="6">
        <f t="shared" si="48"/>
        <v>1.5726815452787171E-7</v>
      </c>
      <c r="BI34" s="6">
        <f t="shared" si="48"/>
        <v>6.4818391334262004E-7</v>
      </c>
      <c r="BJ34" s="6">
        <f t="shared" si="48"/>
        <v>2.4670672177220761E-4</v>
      </c>
      <c r="BK34" s="6">
        <f t="shared" si="48"/>
        <v>4.1119448093094382E-2</v>
      </c>
      <c r="BL34" s="6">
        <f t="shared" si="48"/>
        <v>1.4788362728093306E-5</v>
      </c>
      <c r="BM34" s="6">
        <f t="shared" si="48"/>
        <v>1.4182482836722171E-7</v>
      </c>
      <c r="BN34" s="6">
        <f t="shared" si="48"/>
        <v>1.3345305679995001E-3</v>
      </c>
      <c r="BO34" s="6">
        <f t="shared" si="48"/>
        <v>2.2301148612177799E-3</v>
      </c>
      <c r="BP34" s="6">
        <f t="shared" si="48"/>
        <v>4.0419525644942111E-5</v>
      </c>
      <c r="BQ34" s="6">
        <f t="shared" ref="BQ34:CI34" si="49">+BQ14*$C$34/$C14</f>
        <v>4.7244032463314429E-8</v>
      </c>
      <c r="BR34" s="6">
        <f t="shared" si="49"/>
        <v>1.3870420520218761E-7</v>
      </c>
      <c r="BS34" s="6">
        <f t="shared" si="49"/>
        <v>1.8794049859408737E-7</v>
      </c>
      <c r="BT34" s="6">
        <f t="shared" si="49"/>
        <v>5.546690928814608E-8</v>
      </c>
      <c r="BU34" s="6">
        <f t="shared" si="49"/>
        <v>4.279845418440194E-5</v>
      </c>
      <c r="BV34" s="6">
        <f t="shared" si="49"/>
        <v>2.8652152549262227E-8</v>
      </c>
      <c r="BW34" s="6">
        <f t="shared" si="49"/>
        <v>1.9840350654063142E-7</v>
      </c>
      <c r="BX34" s="6">
        <f t="shared" si="49"/>
        <v>3.3186822267306854E-4</v>
      </c>
      <c r="BY34" s="6">
        <f t="shared" si="49"/>
        <v>7.9859106234060617E-3</v>
      </c>
      <c r="BZ34" s="6">
        <f t="shared" si="49"/>
        <v>1.0286088658711685E-3</v>
      </c>
      <c r="CA34" s="6">
        <f t="shared" si="49"/>
        <v>4.3182812492735109E-3</v>
      </c>
      <c r="CB34" s="6">
        <f t="shared" si="49"/>
        <v>8.0893916392161518E-3</v>
      </c>
      <c r="CC34" s="6">
        <f t="shared" si="49"/>
        <v>4.023181001593226E-4</v>
      </c>
      <c r="CD34" s="6">
        <f t="shared" si="49"/>
        <v>2.8059210078484496E-3</v>
      </c>
      <c r="CE34" s="6">
        <f t="shared" si="49"/>
        <v>1.6277713864699124E-3</v>
      </c>
      <c r="CF34" s="6">
        <f t="shared" si="49"/>
        <v>2.2435118549445743E-4</v>
      </c>
      <c r="CG34" s="6">
        <f t="shared" si="49"/>
        <v>8.2886799229680685E-4</v>
      </c>
      <c r="CH34" s="6">
        <f t="shared" si="49"/>
        <v>1.4536528000474709E-3</v>
      </c>
      <c r="CI34" s="6">
        <f t="shared" si="49"/>
        <v>3.3185821462450137E-6</v>
      </c>
      <c r="CJ34" s="6">
        <f t="shared" si="9"/>
        <v>1.2703082403774186E-3</v>
      </c>
      <c r="CK34" s="6">
        <f t="shared" si="10"/>
        <v>1.6904618072026525E-3</v>
      </c>
      <c r="CL34" s="6">
        <f t="shared" si="11"/>
        <v>4.664258222786754E-4</v>
      </c>
      <c r="CM34" s="6">
        <f t="shared" si="12"/>
        <v>1.035211499562138E-3</v>
      </c>
      <c r="CN34" s="6">
        <f t="shared" si="13"/>
        <v>6.2572645724134615E-3</v>
      </c>
      <c r="CO34" s="6">
        <f t="shared" si="14"/>
        <v>5.1152968869590005E-4</v>
      </c>
      <c r="CP34" s="6">
        <f t="shared" si="15"/>
        <v>7.6084519858143191E-4</v>
      </c>
      <c r="CQ34" s="6">
        <f t="shared" si="16"/>
        <v>3.3956471753966792E-4</v>
      </c>
      <c r="CR34" s="6">
        <f t="shared" si="17"/>
        <v>5.9474891441190234E-5</v>
      </c>
      <c r="CS34" s="6">
        <f t="shared" si="18"/>
        <v>6.9524240253045222E-4</v>
      </c>
      <c r="CT34" s="6">
        <f t="shared" si="19"/>
        <v>3.3883890819502466E-4</v>
      </c>
      <c r="CU34" s="6">
        <f t="shared" si="20"/>
        <v>1.1065629030493576E-5</v>
      </c>
      <c r="CV34" s="6">
        <f t="shared" si="21"/>
        <v>4.8311575926798418E-3</v>
      </c>
      <c r="CW34" s="6">
        <f t="shared" si="22"/>
        <v>7.814087731631579E-2</v>
      </c>
      <c r="CX34" s="6">
        <f t="shared" si="23"/>
        <v>8.0153936864251895E-4</v>
      </c>
      <c r="CY34" s="6">
        <f t="shared" si="24"/>
        <v>7.7275338238981139E-2</v>
      </c>
      <c r="CZ34" s="6">
        <f t="shared" si="25"/>
        <v>2.9904761983115432E-4</v>
      </c>
      <c r="DA34" s="6">
        <f t="shared" si="26"/>
        <v>6.4197831112309471E-4</v>
      </c>
      <c r="DB34" s="6">
        <f t="shared" si="27"/>
        <v>0.18265670225657105</v>
      </c>
    </row>
    <row r="35" spans="1:106">
      <c r="A35" t="s">
        <v>128</v>
      </c>
      <c r="B35" t="s">
        <v>137</v>
      </c>
      <c r="C35" s="5">
        <v>1</v>
      </c>
      <c r="D35" s="6">
        <f>+D15*$C$35/$C15</f>
        <v>1.1961580005092511E-11</v>
      </c>
      <c r="E35" s="6">
        <f t="shared" ref="E35:BP35" si="50">+E15*$C$35/$C15</f>
        <v>1.4921073459113747E-2</v>
      </c>
      <c r="F35" s="6">
        <f t="shared" si="50"/>
        <v>6.6567274368793273E-3</v>
      </c>
      <c r="G35" s="6">
        <f t="shared" si="50"/>
        <v>3.0919164433487631E-4</v>
      </c>
      <c r="H35" s="6">
        <f t="shared" si="50"/>
        <v>9.8333361058988048E-6</v>
      </c>
      <c r="I35" s="6">
        <f t="shared" si="50"/>
        <v>2.2825115626707635E-4</v>
      </c>
      <c r="J35" s="6">
        <f t="shared" si="50"/>
        <v>1.9075758382668549E-4</v>
      </c>
      <c r="K35" s="6">
        <f t="shared" si="50"/>
        <v>2.0001419982351359E-2</v>
      </c>
      <c r="L35" s="6">
        <f t="shared" si="50"/>
        <v>7.693101331925605E-3</v>
      </c>
      <c r="M35" s="6">
        <f t="shared" si="50"/>
        <v>5.9306626734504557E-4</v>
      </c>
      <c r="N35" s="6">
        <f t="shared" si="50"/>
        <v>4.8868710641892417E-2</v>
      </c>
      <c r="O35" s="6">
        <f t="shared" si="50"/>
        <v>1.1329019425806344E-7</v>
      </c>
      <c r="P35" s="6">
        <f t="shared" si="50"/>
        <v>7.385610715874285E-5</v>
      </c>
      <c r="Q35" s="6">
        <f t="shared" si="50"/>
        <v>6.7564029639667893E-4</v>
      </c>
      <c r="R35" s="6">
        <f t="shared" si="50"/>
        <v>6.8425819119483165E-4</v>
      </c>
      <c r="S35" s="6">
        <f t="shared" si="50"/>
        <v>5.8726406095498996E-4</v>
      </c>
      <c r="T35" s="6">
        <f t="shared" si="50"/>
        <v>1.0220653368543609E-2</v>
      </c>
      <c r="U35" s="6">
        <f t="shared" si="50"/>
        <v>5.0885222995060133E-5</v>
      </c>
      <c r="V35" s="6">
        <f t="shared" si="50"/>
        <v>1.4467218084989882E-5</v>
      </c>
      <c r="W35" s="6">
        <f t="shared" si="50"/>
        <v>4.5656133781203231E-7</v>
      </c>
      <c r="X35" s="6">
        <f t="shared" si="50"/>
        <v>1.8488072681742471E-7</v>
      </c>
      <c r="Y35" s="6">
        <f t="shared" si="50"/>
        <v>2.3529878986220806E-6</v>
      </c>
      <c r="Z35" s="6">
        <f t="shared" si="50"/>
        <v>1.0020420051324807E-6</v>
      </c>
      <c r="AA35" s="6">
        <f t="shared" si="50"/>
        <v>1.1434564215768565E-7</v>
      </c>
      <c r="AB35" s="6">
        <f t="shared" si="50"/>
        <v>5.204296980269471E-4</v>
      </c>
      <c r="AC35" s="6">
        <f t="shared" si="50"/>
        <v>2.9498649165321475E-5</v>
      </c>
      <c r="AD35" s="6">
        <f t="shared" si="50"/>
        <v>3.9940915759767437E-3</v>
      </c>
      <c r="AE35" s="6">
        <f t="shared" si="50"/>
        <v>5.9118728008868378E-5</v>
      </c>
      <c r="AF35" s="6">
        <f t="shared" si="50"/>
        <v>8.0582077902311089E-5</v>
      </c>
      <c r="AG35" s="6">
        <f t="shared" si="50"/>
        <v>5.0312538082766429E-5</v>
      </c>
      <c r="AH35" s="6">
        <f t="shared" si="50"/>
        <v>1.4061925922112091E-6</v>
      </c>
      <c r="AI35" s="6">
        <f t="shared" si="50"/>
        <v>6.0421597621803476E-6</v>
      </c>
      <c r="AJ35" s="6">
        <f t="shared" si="50"/>
        <v>4.7760125006195753E-5</v>
      </c>
      <c r="AK35" s="6">
        <f t="shared" si="50"/>
        <v>2.9463399415349779E-4</v>
      </c>
      <c r="AL35" s="6">
        <f t="shared" si="50"/>
        <v>8.5775190098756637E-4</v>
      </c>
      <c r="AM35" s="6">
        <f t="shared" si="50"/>
        <v>5.9363559728326968E-5</v>
      </c>
      <c r="AN35" s="6">
        <f t="shared" si="50"/>
        <v>1.5836256029033396E-4</v>
      </c>
      <c r="AO35" s="6">
        <f t="shared" si="50"/>
        <v>3.3971777423288881E-4</v>
      </c>
      <c r="AP35" s="6">
        <f t="shared" si="50"/>
        <v>3.3952623279584272E-9</v>
      </c>
      <c r="AQ35" s="6">
        <f t="shared" si="50"/>
        <v>2.7778623675783938E-9</v>
      </c>
      <c r="AR35" s="6">
        <f t="shared" si="50"/>
        <v>2.3265572032540175E-9</v>
      </c>
      <c r="AS35" s="6">
        <f t="shared" si="50"/>
        <v>7.8436941107260466E-7</v>
      </c>
      <c r="AT35" s="6">
        <f t="shared" si="50"/>
        <v>1.3970239860009632E-7</v>
      </c>
      <c r="AU35" s="6">
        <f t="shared" si="50"/>
        <v>1.8546535572438693E-4</v>
      </c>
      <c r="AV35" s="6">
        <f t="shared" si="50"/>
        <v>8.6806130224859361E-4</v>
      </c>
      <c r="AW35" s="6">
        <f t="shared" si="50"/>
        <v>2.2929441381009789E-5</v>
      </c>
      <c r="AX35" s="6">
        <f t="shared" si="50"/>
        <v>3.6127862620717927E-5</v>
      </c>
      <c r="AY35" s="6">
        <f t="shared" si="50"/>
        <v>1.2544504240867061E-3</v>
      </c>
      <c r="AZ35" s="6">
        <f t="shared" si="50"/>
        <v>1.8192552121380317E-5</v>
      </c>
      <c r="BA35" s="6">
        <f t="shared" si="50"/>
        <v>1.8881699043010718E-8</v>
      </c>
      <c r="BB35" s="6">
        <f t="shared" si="50"/>
        <v>3.2770318566394551E-8</v>
      </c>
      <c r="BC35" s="6">
        <f t="shared" si="50"/>
        <v>6.2063842306814503E-9</v>
      </c>
      <c r="BD35" s="6">
        <f t="shared" si="50"/>
        <v>4.9809567182998134E-7</v>
      </c>
      <c r="BE35" s="6">
        <f t="shared" si="50"/>
        <v>9.1688065992560506E-4</v>
      </c>
      <c r="BF35" s="6">
        <f t="shared" si="50"/>
        <v>3.4905576171639085E-5</v>
      </c>
      <c r="BG35" s="6">
        <f t="shared" si="50"/>
        <v>8.0990523227151645E-4</v>
      </c>
      <c r="BH35" s="6">
        <f t="shared" si="50"/>
        <v>5.0177586973219543E-8</v>
      </c>
      <c r="BI35" s="6">
        <f t="shared" si="50"/>
        <v>4.8558634634445731E-8</v>
      </c>
      <c r="BJ35" s="6">
        <f t="shared" si="50"/>
        <v>9.273736137780854E-5</v>
      </c>
      <c r="BK35" s="6">
        <f t="shared" si="50"/>
        <v>1.8992128159444028E-2</v>
      </c>
      <c r="BL35" s="6">
        <f t="shared" si="50"/>
        <v>6.9606319276894147E-6</v>
      </c>
      <c r="BM35" s="6">
        <f t="shared" si="50"/>
        <v>5.3312128125884001E-8</v>
      </c>
      <c r="BN35" s="6">
        <f t="shared" si="50"/>
        <v>6.2814094101493992E-4</v>
      </c>
      <c r="BO35" s="6">
        <f t="shared" si="50"/>
        <v>4.6228340193628251E-4</v>
      </c>
      <c r="BP35" s="6">
        <f t="shared" si="50"/>
        <v>2.0076183770770285E-5</v>
      </c>
      <c r="BQ35" s="6">
        <f t="shared" ref="BQ35:CI35" si="51">+BQ15*$C$35/$C15</f>
        <v>8.0672102465322789E-9</v>
      </c>
      <c r="BR35" s="6">
        <f t="shared" si="51"/>
        <v>4.4907904670233008E-8</v>
      </c>
      <c r="BS35" s="6">
        <f t="shared" si="51"/>
        <v>7.2579359025878917E-8</v>
      </c>
      <c r="BT35" s="6">
        <f t="shared" si="51"/>
        <v>5.5520810253282621E-8</v>
      </c>
      <c r="BU35" s="6">
        <f t="shared" si="51"/>
        <v>1.0993320133674801E-5</v>
      </c>
      <c r="BV35" s="6">
        <f t="shared" si="51"/>
        <v>6.5817494600726265E-9</v>
      </c>
      <c r="BW35" s="6">
        <f t="shared" si="51"/>
        <v>7.6483856794645143E-8</v>
      </c>
      <c r="BX35" s="6">
        <f t="shared" si="51"/>
        <v>9.3160580079293325E-5</v>
      </c>
      <c r="BY35" s="6">
        <f t="shared" si="51"/>
        <v>1.8740226254411116E-3</v>
      </c>
      <c r="BZ35" s="6">
        <f t="shared" si="51"/>
        <v>2.4137964701510058E-4</v>
      </c>
      <c r="CA35" s="6">
        <f t="shared" si="51"/>
        <v>1.0133542867907914E-3</v>
      </c>
      <c r="CB35" s="6">
        <f t="shared" si="51"/>
        <v>1.8983061134585297E-3</v>
      </c>
      <c r="CC35" s="6">
        <f t="shared" si="51"/>
        <v>9.4410425795810664E-5</v>
      </c>
      <c r="CD35" s="6">
        <f t="shared" si="51"/>
        <v>6.5845458356329658E-4</v>
      </c>
      <c r="CE35" s="6">
        <f t="shared" si="51"/>
        <v>3.8198278833093054E-4</v>
      </c>
      <c r="CF35" s="6">
        <f t="shared" si="51"/>
        <v>5.2647621227925288E-5</v>
      </c>
      <c r="CG35" s="6">
        <f t="shared" si="51"/>
        <v>1.9450723208891345E-4</v>
      </c>
      <c r="CH35" s="6">
        <f t="shared" si="51"/>
        <v>3.4112305600320927E-4</v>
      </c>
      <c r="CI35" s="6">
        <f t="shared" si="51"/>
        <v>7.4501520257332044E-7</v>
      </c>
      <c r="CJ35" s="6">
        <f t="shared" si="9"/>
        <v>5.2242089451428496E-3</v>
      </c>
      <c r="CK35" s="6">
        <f t="shared" si="10"/>
        <v>3.9669410584896827E-4</v>
      </c>
      <c r="CL35" s="6">
        <f t="shared" si="11"/>
        <v>1.0945433592486247E-4</v>
      </c>
      <c r="CM35" s="6">
        <f t="shared" si="12"/>
        <v>2.4292906141602167E-4</v>
      </c>
      <c r="CN35" s="6">
        <f t="shared" si="13"/>
        <v>1.4683679714252267E-3</v>
      </c>
      <c r="CO35" s="6">
        <f t="shared" si="14"/>
        <v>1.2003868505506765E-4</v>
      </c>
      <c r="CP35" s="6">
        <f t="shared" si="15"/>
        <v>1.7854458731616772E-4</v>
      </c>
      <c r="CQ35" s="6">
        <f t="shared" si="16"/>
        <v>7.9684333256342828E-5</v>
      </c>
      <c r="CR35" s="6">
        <f t="shared" si="17"/>
        <v>1.3956741749622354E-5</v>
      </c>
      <c r="CS35" s="6">
        <f t="shared" si="18"/>
        <v>1.6314983399506162E-4</v>
      </c>
      <c r="CT35" s="6">
        <f t="shared" si="19"/>
        <v>7.9514010396776171E-5</v>
      </c>
      <c r="CU35" s="6">
        <f t="shared" si="20"/>
        <v>2.4842120792708309E-6</v>
      </c>
      <c r="CV35" s="6">
        <f t="shared" si="21"/>
        <v>8.4724613765782444E-4</v>
      </c>
      <c r="CW35" s="6">
        <f t="shared" si="22"/>
        <v>3.5096405687375494E-2</v>
      </c>
      <c r="CX35" s="6">
        <f t="shared" si="23"/>
        <v>6.5293083104582677E-5</v>
      </c>
      <c r="CY35" s="6">
        <f t="shared" si="24"/>
        <v>3.1696572157727337E-3</v>
      </c>
      <c r="CZ35" s="6">
        <f t="shared" si="25"/>
        <v>2.3299987641139612E-5</v>
      </c>
      <c r="DA35" s="6">
        <f t="shared" si="26"/>
        <v>5.7016997930557666E-4</v>
      </c>
      <c r="DB35" s="6">
        <f t="shared" si="27"/>
        <v>0.8064637599481741</v>
      </c>
    </row>
    <row r="36" spans="1:106">
      <c r="A36" t="s">
        <v>129</v>
      </c>
      <c r="B36" t="s">
        <v>137</v>
      </c>
      <c r="C36" s="5">
        <v>1</v>
      </c>
      <c r="D36" s="6">
        <f>+D16*$C$36/$C16</f>
        <v>0</v>
      </c>
      <c r="E36" s="6">
        <f t="shared" ref="E36:BP36" si="52">+E16*$C$36/$C16</f>
        <v>1.2780126597363928E-2</v>
      </c>
      <c r="F36" s="6">
        <f t="shared" si="52"/>
        <v>2.0226373689596559E-2</v>
      </c>
      <c r="G36" s="6">
        <f t="shared" si="52"/>
        <v>4.5110817093948401E-4</v>
      </c>
      <c r="H36" s="6">
        <f t="shared" si="52"/>
        <v>4.2644151719439523E-4</v>
      </c>
      <c r="I36" s="6">
        <f t="shared" si="52"/>
        <v>1.1167129053677332E-3</v>
      </c>
      <c r="J36" s="6">
        <f t="shared" si="52"/>
        <v>4.6857194647559526E-4</v>
      </c>
      <c r="K36" s="6">
        <f t="shared" si="52"/>
        <v>5.3565343175394076E-2</v>
      </c>
      <c r="L36" s="6">
        <f t="shared" si="52"/>
        <v>3.373642604564369E-2</v>
      </c>
      <c r="M36" s="6">
        <f t="shared" si="52"/>
        <v>3.1517070731360885E-3</v>
      </c>
      <c r="N36" s="6">
        <f t="shared" si="52"/>
        <v>0.2291015772934199</v>
      </c>
      <c r="O36" s="6">
        <f t="shared" si="52"/>
        <v>3.6625111459186317E-7</v>
      </c>
      <c r="P36" s="6">
        <f t="shared" si="52"/>
        <v>2.3565337994356316E-4</v>
      </c>
      <c r="Q36" s="6">
        <f t="shared" si="52"/>
        <v>1.7122716056587619E-3</v>
      </c>
      <c r="R36" s="6">
        <f t="shared" si="52"/>
        <v>1.4601460918996926E-3</v>
      </c>
      <c r="S36" s="6">
        <f t="shared" si="52"/>
        <v>5.5139880164874883E-4</v>
      </c>
      <c r="T36" s="6">
        <f t="shared" si="52"/>
        <v>9.5964599133099467E-3</v>
      </c>
      <c r="U36" s="6">
        <f t="shared" si="52"/>
        <v>1.3258848493537465E-3</v>
      </c>
      <c r="V36" s="6">
        <f t="shared" si="52"/>
        <v>5.1230378677818869E-4</v>
      </c>
      <c r="W36" s="6">
        <f t="shared" si="52"/>
        <v>1.1896336990886677E-5</v>
      </c>
      <c r="X36" s="6">
        <f t="shared" si="52"/>
        <v>8.2611264747084301E-7</v>
      </c>
      <c r="Y36" s="6">
        <f t="shared" si="52"/>
        <v>1.7750013523522801E-5</v>
      </c>
      <c r="Z36" s="6">
        <f t="shared" si="52"/>
        <v>5.2506283084384948E-5</v>
      </c>
      <c r="AA36" s="6">
        <f t="shared" si="52"/>
        <v>4.6367598983148586E-7</v>
      </c>
      <c r="AB36" s="6">
        <f t="shared" si="52"/>
        <v>1.5230697077255688E-3</v>
      </c>
      <c r="AC36" s="6">
        <f t="shared" si="52"/>
        <v>2.8323543976824673E-2</v>
      </c>
      <c r="AD36" s="6">
        <f t="shared" si="52"/>
        <v>1.0659258262894327E-2</v>
      </c>
      <c r="AE36" s="6">
        <f t="shared" si="52"/>
        <v>1.5230333872070823E-4</v>
      </c>
      <c r="AF36" s="6">
        <f t="shared" si="52"/>
        <v>3.1436802813494206E-3</v>
      </c>
      <c r="AG36" s="6">
        <f t="shared" si="52"/>
        <v>1.2856933121555843E-4</v>
      </c>
      <c r="AH36" s="6">
        <f t="shared" si="52"/>
        <v>4.9581553026578381E-6</v>
      </c>
      <c r="AI36" s="6">
        <f t="shared" si="52"/>
        <v>1.5558648785816448E-3</v>
      </c>
      <c r="AJ36" s="6">
        <f t="shared" si="52"/>
        <v>3.0553337623739456E-2</v>
      </c>
      <c r="AK36" s="6">
        <f t="shared" si="52"/>
        <v>2.6186791421497087E-3</v>
      </c>
      <c r="AL36" s="6">
        <f t="shared" si="52"/>
        <v>1.8701081047246568E-3</v>
      </c>
      <c r="AM36" s="6">
        <f t="shared" si="52"/>
        <v>1.4168431361931447E-5</v>
      </c>
      <c r="AN36" s="6">
        <f t="shared" si="52"/>
        <v>2.9401507650496118E-5</v>
      </c>
      <c r="AO36" s="6">
        <f t="shared" si="52"/>
        <v>1.384619425635483E-4</v>
      </c>
      <c r="AP36" s="6">
        <f t="shared" si="52"/>
        <v>7.3739760805727594E-9</v>
      </c>
      <c r="AQ36" s="6">
        <f t="shared" si="52"/>
        <v>1.0073174645165651E-8</v>
      </c>
      <c r="AR36" s="6">
        <f t="shared" si="52"/>
        <v>1.1079429621786595E-8</v>
      </c>
      <c r="AS36" s="6">
        <f t="shared" si="52"/>
        <v>2.1006016931527039E-6</v>
      </c>
      <c r="AT36" s="6">
        <f t="shared" si="52"/>
        <v>3.7283169859721546E-7</v>
      </c>
      <c r="AU36" s="6">
        <f t="shared" si="52"/>
        <v>6.5347850602784038E-4</v>
      </c>
      <c r="AV36" s="6">
        <f t="shared" si="52"/>
        <v>3.0637054325608776E-3</v>
      </c>
      <c r="AW36" s="6">
        <f t="shared" si="52"/>
        <v>6.6527640404681035E-5</v>
      </c>
      <c r="AX36" s="6">
        <f t="shared" si="52"/>
        <v>1.0703153340783511E-4</v>
      </c>
      <c r="AY36" s="6">
        <f t="shared" si="52"/>
        <v>3.3075115045036524E-3</v>
      </c>
      <c r="AZ36" s="6">
        <f t="shared" si="52"/>
        <v>3.0969668173011862E-5</v>
      </c>
      <c r="BA36" s="6">
        <f t="shared" si="52"/>
        <v>6.1041852431977291E-8</v>
      </c>
      <c r="BB36" s="6">
        <f t="shared" si="52"/>
        <v>8.9567886070307938E-8</v>
      </c>
      <c r="BC36" s="6">
        <f t="shared" si="52"/>
        <v>1.3337988455136569E-8</v>
      </c>
      <c r="BD36" s="6">
        <f t="shared" si="52"/>
        <v>1.7956453462114755E-6</v>
      </c>
      <c r="BE36" s="6">
        <f t="shared" si="52"/>
        <v>2.182177655909005E-3</v>
      </c>
      <c r="BF36" s="6">
        <f t="shared" si="52"/>
        <v>9.0951305467271517E-4</v>
      </c>
      <c r="BG36" s="6">
        <f t="shared" si="52"/>
        <v>1.7578107486441136E-3</v>
      </c>
      <c r="BH36" s="6">
        <f t="shared" si="52"/>
        <v>1.4865490751088182E-7</v>
      </c>
      <c r="BI36" s="6">
        <f t="shared" si="52"/>
        <v>1.0169585961907075E-6</v>
      </c>
      <c r="BJ36" s="6">
        <f t="shared" si="52"/>
        <v>2.7336756761987954E-4</v>
      </c>
      <c r="BK36" s="6">
        <f t="shared" si="52"/>
        <v>5.5723120126198171E-2</v>
      </c>
      <c r="BL36" s="6">
        <f t="shared" si="52"/>
        <v>1.9815439524161335E-5</v>
      </c>
      <c r="BM36" s="6">
        <f t="shared" si="52"/>
        <v>1.5715140665949251E-7</v>
      </c>
      <c r="BN36" s="6">
        <f t="shared" si="52"/>
        <v>1.7881837394414621E-3</v>
      </c>
      <c r="BO36" s="6">
        <f t="shared" si="52"/>
        <v>1.8996107912922068E-3</v>
      </c>
      <c r="BP36" s="6">
        <f t="shared" si="52"/>
        <v>5.8207803413427014E-5</v>
      </c>
      <c r="BQ36" s="6">
        <f t="shared" ref="BQ36:CI36" si="53">+BQ16*$C$36/$C16</f>
        <v>5.6873696013161197E-8</v>
      </c>
      <c r="BR36" s="6">
        <f t="shared" si="53"/>
        <v>1.820354545399086E-7</v>
      </c>
      <c r="BS36" s="6">
        <f t="shared" si="53"/>
        <v>3.408995831839492E-7</v>
      </c>
      <c r="BT36" s="6">
        <f t="shared" si="53"/>
        <v>1.2948758029809312E-7</v>
      </c>
      <c r="BU36" s="6">
        <f t="shared" si="53"/>
        <v>5.3218673104566047E-5</v>
      </c>
      <c r="BV36" s="6">
        <f t="shared" si="53"/>
        <v>3.8479171857080705E-8</v>
      </c>
      <c r="BW36" s="6">
        <f t="shared" si="53"/>
        <v>2.7547455186849471E-7</v>
      </c>
      <c r="BX36" s="6">
        <f t="shared" si="53"/>
        <v>3.7894669712240186E-4</v>
      </c>
      <c r="BY36" s="6">
        <f t="shared" si="53"/>
        <v>1.3589935182763522E-2</v>
      </c>
      <c r="BZ36" s="6">
        <f t="shared" si="53"/>
        <v>1.7504237744202366E-3</v>
      </c>
      <c r="CA36" s="6">
        <f t="shared" si="53"/>
        <v>7.3485874117559568E-3</v>
      </c>
      <c r="CB36" s="6">
        <f t="shared" si="53"/>
        <v>1.3766032858260153E-2</v>
      </c>
      <c r="CC36" s="6">
        <f t="shared" si="53"/>
        <v>6.8464038252482446E-4</v>
      </c>
      <c r="CD36" s="6">
        <f t="shared" si="53"/>
        <v>4.774945078004301E-3</v>
      </c>
      <c r="CE36" s="6">
        <f t="shared" si="53"/>
        <v>2.770041974881037E-3</v>
      </c>
      <c r="CF36" s="6">
        <f t="shared" si="53"/>
        <v>3.8178715150025713E-4</v>
      </c>
      <c r="CG36" s="6">
        <f t="shared" si="53"/>
        <v>1.4105169493590752E-3</v>
      </c>
      <c r="CH36" s="6">
        <f t="shared" si="53"/>
        <v>2.473737593930415E-3</v>
      </c>
      <c r="CI36" s="6">
        <f t="shared" si="53"/>
        <v>5.2427257430450559E-6</v>
      </c>
      <c r="CJ36" s="6">
        <f t="shared" si="9"/>
        <v>2.7196814004892377E-4</v>
      </c>
      <c r="CK36" s="6">
        <f t="shared" si="10"/>
        <v>2.8767247058198615E-3</v>
      </c>
      <c r="CL36" s="6">
        <f t="shared" si="11"/>
        <v>7.9373499044131776E-4</v>
      </c>
      <c r="CM36" s="6">
        <f t="shared" si="12"/>
        <v>1.7616597333643307E-3</v>
      </c>
      <c r="CN36" s="6">
        <f t="shared" si="13"/>
        <v>1.0648230861896762E-2</v>
      </c>
      <c r="CO36" s="6">
        <f t="shared" si="14"/>
        <v>8.7048999685292356E-4</v>
      </c>
      <c r="CP36" s="6">
        <f t="shared" si="15"/>
        <v>1.2947599116039728E-3</v>
      </c>
      <c r="CQ36" s="6">
        <f t="shared" si="16"/>
        <v>5.7785050689050947E-4</v>
      </c>
      <c r="CR36" s="6">
        <f t="shared" si="17"/>
        <v>1.0121073948896046E-4</v>
      </c>
      <c r="CS36" s="6">
        <f t="shared" si="18"/>
        <v>1.1831210781404736E-3</v>
      </c>
      <c r="CT36" s="6">
        <f t="shared" si="19"/>
        <v>5.7661536885630221E-4</v>
      </c>
      <c r="CU36" s="6">
        <f t="shared" si="20"/>
        <v>1.7481579670040227E-5</v>
      </c>
      <c r="CV36" s="6">
        <f t="shared" si="21"/>
        <v>3.6709517805629081E-3</v>
      </c>
      <c r="CW36" s="6">
        <f t="shared" si="22"/>
        <v>0.33308201285194877</v>
      </c>
      <c r="CX36" s="6">
        <f t="shared" si="23"/>
        <v>1.1834379471940253E-3</v>
      </c>
      <c r="CY36" s="6">
        <f t="shared" si="24"/>
        <v>3.5891098976149491E-2</v>
      </c>
      <c r="CZ36" s="6">
        <f t="shared" si="25"/>
        <v>-1.9881707975147513E-3</v>
      </c>
      <c r="DA36" s="6">
        <f t="shared" si="26"/>
        <v>2.8488791520475703E-4</v>
      </c>
      <c r="DB36" s="6">
        <f t="shared" si="27"/>
        <v>2.4418021425893281E-2</v>
      </c>
    </row>
    <row r="37" spans="1:106">
      <c r="A37" t="s">
        <v>131</v>
      </c>
      <c r="B37" t="s">
        <v>137</v>
      </c>
      <c r="C37" s="5">
        <v>1</v>
      </c>
      <c r="D37" s="6">
        <f>+D17*$C$37/$C17</f>
        <v>1.3272392057020578E-2</v>
      </c>
      <c r="E37" s="6">
        <f t="shared" ref="E37:BP37" si="54">+E17*$C$37/$C17</f>
        <v>9.2846826022051826E-2</v>
      </c>
      <c r="F37" s="6">
        <f t="shared" si="54"/>
        <v>2.526871052494992E-2</v>
      </c>
      <c r="G37" s="6">
        <f t="shared" si="54"/>
        <v>9.0914522227808568E-4</v>
      </c>
      <c r="H37" s="6">
        <f t="shared" si="54"/>
        <v>4.7990828936833257E-5</v>
      </c>
      <c r="I37" s="6">
        <f t="shared" si="54"/>
        <v>6.4880218777785129E-4</v>
      </c>
      <c r="J37" s="6">
        <f t="shared" si="54"/>
        <v>3.9636731544009614E-4</v>
      </c>
      <c r="K37" s="6">
        <f t="shared" si="54"/>
        <v>5.7268480245985534E-2</v>
      </c>
      <c r="L37" s="6">
        <f t="shared" si="54"/>
        <v>3.1116965386243072E-2</v>
      </c>
      <c r="M37" s="6">
        <f t="shared" si="54"/>
        <v>1.4024794947288463E-2</v>
      </c>
      <c r="N37" s="6">
        <f t="shared" si="54"/>
        <v>7.8462004925907686E-2</v>
      </c>
      <c r="O37" s="6">
        <f t="shared" si="54"/>
        <v>4.2463538885870609E-7</v>
      </c>
      <c r="P37" s="6">
        <f t="shared" si="54"/>
        <v>2.6328781809871341E-4</v>
      </c>
      <c r="Q37" s="6">
        <f t="shared" si="54"/>
        <v>3.0682824649402684E-3</v>
      </c>
      <c r="R37" s="6">
        <f t="shared" si="54"/>
        <v>1.8853773077502054E-2</v>
      </c>
      <c r="S37" s="6">
        <f t="shared" si="54"/>
        <v>1.5371814214532009E-2</v>
      </c>
      <c r="T37" s="6">
        <f t="shared" si="54"/>
        <v>0.26752868969522059</v>
      </c>
      <c r="U37" s="6">
        <f t="shared" si="54"/>
        <v>1.3566946909481452E-4</v>
      </c>
      <c r="V37" s="6">
        <f t="shared" si="54"/>
        <v>8.2665931772238761E-5</v>
      </c>
      <c r="W37" s="6">
        <f t="shared" si="54"/>
        <v>1.2172774464639719E-6</v>
      </c>
      <c r="X37" s="6">
        <f t="shared" si="54"/>
        <v>6.3788536219217474E-7</v>
      </c>
      <c r="Y37" s="6">
        <f t="shared" si="54"/>
        <v>2.4569982538377876E-5</v>
      </c>
      <c r="Z37" s="6">
        <f t="shared" si="54"/>
        <v>1.1911287629829638E-3</v>
      </c>
      <c r="AA37" s="6">
        <f t="shared" si="54"/>
        <v>5.9396802244803129E-7</v>
      </c>
      <c r="AB37" s="6">
        <f t="shared" si="54"/>
        <v>4.1263566782368897E-3</v>
      </c>
      <c r="AC37" s="6">
        <f t="shared" si="54"/>
        <v>8.7879656797320026E-5</v>
      </c>
      <c r="AD37" s="6">
        <f t="shared" si="54"/>
        <v>7.4902718849532146E-2</v>
      </c>
      <c r="AE37" s="6">
        <f t="shared" si="54"/>
        <v>2.4633204270339257E-4</v>
      </c>
      <c r="AF37" s="6">
        <f t="shared" si="54"/>
        <v>4.2929415462775828E-4</v>
      </c>
      <c r="AG37" s="6">
        <f t="shared" si="54"/>
        <v>1.1050815285380902E-3</v>
      </c>
      <c r="AH37" s="6">
        <f t="shared" si="54"/>
        <v>6.4797884668772674E-6</v>
      </c>
      <c r="AI37" s="6">
        <f t="shared" si="54"/>
        <v>1.0442917129023864E-3</v>
      </c>
      <c r="AJ37" s="6">
        <f t="shared" si="54"/>
        <v>5.6355052117415538E-4</v>
      </c>
      <c r="AK37" s="6">
        <f t="shared" si="54"/>
        <v>1.9113012012530535E-3</v>
      </c>
      <c r="AL37" s="6">
        <f t="shared" si="54"/>
        <v>2.6928928185216672E-3</v>
      </c>
      <c r="AM37" s="6">
        <f t="shared" si="54"/>
        <v>1.9716433196706321E-4</v>
      </c>
      <c r="AN37" s="6">
        <f t="shared" si="54"/>
        <v>2.91661467788959E-3</v>
      </c>
      <c r="AO37" s="6">
        <f t="shared" si="54"/>
        <v>2.1093705665003858E-3</v>
      </c>
      <c r="AP37" s="6">
        <f t="shared" si="54"/>
        <v>1.3808048897125285E-8</v>
      </c>
      <c r="AQ37" s="6">
        <f t="shared" si="54"/>
        <v>1.2190071512516693E-8</v>
      </c>
      <c r="AR37" s="6">
        <f t="shared" si="54"/>
        <v>1.1162442381747044E-8</v>
      </c>
      <c r="AS37" s="6">
        <f t="shared" si="54"/>
        <v>2.2458227547445198E-6</v>
      </c>
      <c r="AT37" s="6">
        <f t="shared" si="54"/>
        <v>2.6198922297842756E-6</v>
      </c>
      <c r="AU37" s="6">
        <f t="shared" si="54"/>
        <v>6.8687470259966624E-4</v>
      </c>
      <c r="AV37" s="6">
        <f t="shared" si="54"/>
        <v>2.7911866511619882E-3</v>
      </c>
      <c r="AW37" s="6">
        <f t="shared" si="54"/>
        <v>1.43437485467897E-4</v>
      </c>
      <c r="AX37" s="6">
        <f t="shared" si="54"/>
        <v>1.3279680364461737E-4</v>
      </c>
      <c r="AY37" s="6">
        <f t="shared" si="54"/>
        <v>7.5978166550414478E-2</v>
      </c>
      <c r="AZ37" s="6">
        <f t="shared" si="54"/>
        <v>5.5247149758199217E-5</v>
      </c>
      <c r="BA37" s="6">
        <f t="shared" si="54"/>
        <v>7.0772564809784423E-8</v>
      </c>
      <c r="BB37" s="6">
        <f t="shared" si="54"/>
        <v>9.011544734080633E-8</v>
      </c>
      <c r="BC37" s="6">
        <f t="shared" si="54"/>
        <v>6.3401493961182934E-8</v>
      </c>
      <c r="BD37" s="6">
        <f t="shared" si="54"/>
        <v>2.0811173533457385E-6</v>
      </c>
      <c r="BE37" s="6">
        <f t="shared" si="54"/>
        <v>3.6967980180490131E-3</v>
      </c>
      <c r="BF37" s="6">
        <f t="shared" si="54"/>
        <v>9.3064758468575681E-5</v>
      </c>
      <c r="BG37" s="6">
        <f t="shared" si="54"/>
        <v>3.663280598581791E-3</v>
      </c>
      <c r="BH37" s="6">
        <f t="shared" si="54"/>
        <v>1.8444000506196871E-7</v>
      </c>
      <c r="BI37" s="6">
        <f t="shared" si="54"/>
        <v>4.9138006565704004E-7</v>
      </c>
      <c r="BJ37" s="6">
        <f t="shared" si="54"/>
        <v>3.8671997381701763E-4</v>
      </c>
      <c r="BK37" s="6">
        <f t="shared" si="54"/>
        <v>2.028784348226734E-2</v>
      </c>
      <c r="BL37" s="6">
        <f t="shared" si="54"/>
        <v>7.0855728283350927E-6</v>
      </c>
      <c r="BM37" s="6">
        <f t="shared" si="54"/>
        <v>2.2231455032431851E-7</v>
      </c>
      <c r="BN37" s="6">
        <f t="shared" si="54"/>
        <v>6.3941585049415671E-4</v>
      </c>
      <c r="BO37" s="6">
        <f t="shared" si="54"/>
        <v>1.7565425837647911E-3</v>
      </c>
      <c r="BP37" s="6">
        <f t="shared" si="54"/>
        <v>8.0521483357105198E-4</v>
      </c>
      <c r="BQ37" s="6">
        <f t="shared" ref="BQ37:CI37" si="55">+BQ17*$C$37/$C17</f>
        <v>5.0016043995960841E-8</v>
      </c>
      <c r="BR37" s="6">
        <f t="shared" si="55"/>
        <v>1.4159832672949224E-7</v>
      </c>
      <c r="BS37" s="6">
        <f t="shared" si="55"/>
        <v>1.9513526344101121E-7</v>
      </c>
      <c r="BT37" s="6">
        <f t="shared" si="55"/>
        <v>2.131941024273111E-7</v>
      </c>
      <c r="BU37" s="6">
        <f t="shared" si="55"/>
        <v>5.7303288799578378E-5</v>
      </c>
      <c r="BV37" s="6">
        <f t="shared" si="55"/>
        <v>2.1256171960410569E-5</v>
      </c>
      <c r="BW37" s="6">
        <f t="shared" si="55"/>
        <v>3.0891096352913548E-7</v>
      </c>
      <c r="BX37" s="6">
        <f t="shared" si="55"/>
        <v>3.4032881297052443E-4</v>
      </c>
      <c r="BY37" s="6">
        <f t="shared" si="55"/>
        <v>6.7188367401694324E-3</v>
      </c>
      <c r="BZ37" s="6">
        <f t="shared" si="55"/>
        <v>8.6540600880549159E-4</v>
      </c>
      <c r="CA37" s="6">
        <f t="shared" si="55"/>
        <v>3.6331269006400265E-3</v>
      </c>
      <c r="CB37" s="6">
        <f t="shared" si="55"/>
        <v>6.805899078294899E-3</v>
      </c>
      <c r="CC37" s="6">
        <f t="shared" si="55"/>
        <v>3.3848483411059392E-4</v>
      </c>
      <c r="CD37" s="6">
        <f t="shared" si="55"/>
        <v>2.3607232846170594E-3</v>
      </c>
      <c r="CE37" s="6">
        <f t="shared" si="55"/>
        <v>1.3695032053020811E-3</v>
      </c>
      <c r="CF37" s="6">
        <f t="shared" si="55"/>
        <v>1.8875480316330099E-4</v>
      </c>
      <c r="CG37" s="6">
        <f t="shared" si="55"/>
        <v>6.9735675516726802E-4</v>
      </c>
      <c r="CH37" s="6">
        <f t="shared" si="55"/>
        <v>1.2230109127171092E-3</v>
      </c>
      <c r="CI37" s="6">
        <f t="shared" si="55"/>
        <v>2.677911602802544E-6</v>
      </c>
      <c r="CJ37" s="6">
        <f t="shared" si="9"/>
        <v>1.7195594652764571E-5</v>
      </c>
      <c r="CK37" s="6">
        <f>+CK17*C37/C17</f>
        <v>1.4222469338433614E-3</v>
      </c>
      <c r="CL37" s="6">
        <f t="shared" si="11"/>
        <v>3.9242098979979501E-4</v>
      </c>
      <c r="CM37" s="6">
        <f t="shared" si="12"/>
        <v>8.7096104440716041E-4</v>
      </c>
      <c r="CN37" s="6">
        <f t="shared" si="13"/>
        <v>5.2644640147701928E-3</v>
      </c>
      <c r="CO37" s="6">
        <f t="shared" si="14"/>
        <v>4.3036851126585386E-4</v>
      </c>
      <c r="CP37" s="6">
        <f t="shared" si="15"/>
        <v>6.4012670750754103E-4</v>
      </c>
      <c r="CQ37" s="6">
        <f t="shared" si="16"/>
        <v>2.8568813344641389E-4</v>
      </c>
      <c r="CR37" s="6">
        <f t="shared" si="17"/>
        <v>5.0038386926276742E-5</v>
      </c>
      <c r="CS37" s="6">
        <f t="shared" si="18"/>
        <v>5.8493269180277373E-4</v>
      </c>
      <c r="CT37" s="6">
        <f t="shared" si="19"/>
        <v>2.8507748367569743E-4</v>
      </c>
      <c r="CU37" s="6">
        <f t="shared" si="20"/>
        <v>8.9293484588281327E-6</v>
      </c>
      <c r="CV37" s="6">
        <f t="shared" si="21"/>
        <v>4.9372895518266817E-3</v>
      </c>
      <c r="CW37" s="6">
        <f t="shared" si="22"/>
        <v>7.0129955568732999E-2</v>
      </c>
      <c r="CX37" s="6">
        <f t="shared" si="23"/>
        <v>6.5510311869418131E-4</v>
      </c>
      <c r="CY37" s="6">
        <f t="shared" si="24"/>
        <v>5.4681100876422431E-2</v>
      </c>
      <c r="CZ37" s="6">
        <f t="shared" si="25"/>
        <v>2.2489629151204021E-4</v>
      </c>
      <c r="DA37" s="6">
        <f t="shared" si="26"/>
        <v>5.6596783552617397E-4</v>
      </c>
      <c r="DB37" s="6">
        <f t="shared" si="27"/>
        <v>4.5970909585093577E-3</v>
      </c>
    </row>
    <row r="38" spans="1:106">
      <c r="A38" t="s">
        <v>133</v>
      </c>
      <c r="B38" t="s">
        <v>137</v>
      </c>
      <c r="C38" s="5">
        <v>1</v>
      </c>
      <c r="D38" s="6">
        <f>+D18*$C$38/$C18</f>
        <v>0</v>
      </c>
      <c r="E38" s="6">
        <f t="shared" ref="E38:BP38" si="56">+E18*$C$38/$C18</f>
        <v>1.3107116356946353E-2</v>
      </c>
      <c r="F38" s="6">
        <f t="shared" si="56"/>
        <v>1.9519219499591733E-2</v>
      </c>
      <c r="G38" s="6">
        <f t="shared" si="56"/>
        <v>2.48220420166447E-4</v>
      </c>
      <c r="H38" s="6">
        <f t="shared" si="56"/>
        <v>2.888346967571555E-5</v>
      </c>
      <c r="I38" s="6">
        <f t="shared" si="56"/>
        <v>9.5024921115919171E-4</v>
      </c>
      <c r="J38" s="6">
        <f t="shared" si="56"/>
        <v>1.4163680334803438E-3</v>
      </c>
      <c r="K38" s="6">
        <f t="shared" si="56"/>
        <v>0.13561565999227485</v>
      </c>
      <c r="L38" s="6">
        <f t="shared" si="56"/>
        <v>2.8902871293542309E-2</v>
      </c>
      <c r="M38" s="6">
        <f t="shared" si="56"/>
        <v>4.9845318697224463E-3</v>
      </c>
      <c r="N38" s="6">
        <f t="shared" si="56"/>
        <v>0.27998398108957739</v>
      </c>
      <c r="O38" s="6">
        <f t="shared" si="56"/>
        <v>7.9201121739854269E-7</v>
      </c>
      <c r="P38" s="6">
        <f t="shared" si="56"/>
        <v>5.319159413497257E-4</v>
      </c>
      <c r="Q38" s="6">
        <f t="shared" si="56"/>
        <v>1.1113673065083777E-3</v>
      </c>
      <c r="R38" s="6">
        <f t="shared" si="56"/>
        <v>4.6828349346948279E-3</v>
      </c>
      <c r="S38" s="6">
        <f t="shared" si="56"/>
        <v>2.4666987431302486E-3</v>
      </c>
      <c r="T38" s="6">
        <f t="shared" si="56"/>
        <v>4.2930045433324661E-2</v>
      </c>
      <c r="U38" s="6">
        <f t="shared" si="56"/>
        <v>4.0557772483083024E-4</v>
      </c>
      <c r="V38" s="6">
        <f t="shared" si="56"/>
        <v>3.0807036295259941E-5</v>
      </c>
      <c r="W38" s="6">
        <f t="shared" si="56"/>
        <v>3.6389957189241228E-6</v>
      </c>
      <c r="X38" s="6">
        <f t="shared" si="56"/>
        <v>1.0328627349312806E-6</v>
      </c>
      <c r="Y38" s="6">
        <f t="shared" si="56"/>
        <v>1.4228289328670599E-5</v>
      </c>
      <c r="Z38" s="6">
        <f t="shared" si="56"/>
        <v>9.6182154525867865E-6</v>
      </c>
      <c r="AA38" s="6">
        <f t="shared" si="56"/>
        <v>2.6420539392239921E-7</v>
      </c>
      <c r="AB38" s="6">
        <f t="shared" si="56"/>
        <v>1.0176005670407017E-3</v>
      </c>
      <c r="AC38" s="6">
        <f t="shared" si="56"/>
        <v>2.491819891783406E-4</v>
      </c>
      <c r="AD38" s="6">
        <f t="shared" si="56"/>
        <v>1.3000560675939609E-2</v>
      </c>
      <c r="AE38" s="6">
        <f t="shared" si="56"/>
        <v>3.0908232492741502E-4</v>
      </c>
      <c r="AF38" s="6">
        <f t="shared" si="56"/>
        <v>1.6990946929371453E-4</v>
      </c>
      <c r="AG38" s="6">
        <f t="shared" si="56"/>
        <v>2.0216402198353276E-4</v>
      </c>
      <c r="AH38" s="6">
        <f t="shared" si="56"/>
        <v>5.8912508690527297E-6</v>
      </c>
      <c r="AI38" s="6">
        <f t="shared" si="56"/>
        <v>5.3073898744078594E-5</v>
      </c>
      <c r="AJ38" s="6">
        <f t="shared" si="56"/>
        <v>2.7228297846352314E-4</v>
      </c>
      <c r="AK38" s="6">
        <f t="shared" si="56"/>
        <v>1.2479626588742057E-3</v>
      </c>
      <c r="AL38" s="6">
        <f t="shared" si="56"/>
        <v>1.7615870607993081E-3</v>
      </c>
      <c r="AM38" s="6">
        <f t="shared" si="56"/>
        <v>1.3912895914529208E-5</v>
      </c>
      <c r="AN38" s="6">
        <f t="shared" si="56"/>
        <v>2.6619842274905536E-5</v>
      </c>
      <c r="AO38" s="6">
        <f t="shared" si="56"/>
        <v>7.7725955776322323E-5</v>
      </c>
      <c r="AP38" s="6">
        <f t="shared" si="56"/>
        <v>5.7557435255564081E-9</v>
      </c>
      <c r="AQ38" s="6">
        <f t="shared" si="56"/>
        <v>1.4117791263720934E-8</v>
      </c>
      <c r="AR38" s="6">
        <f t="shared" si="56"/>
        <v>6.9692700878606252E-9</v>
      </c>
      <c r="AS38" s="6">
        <f t="shared" si="56"/>
        <v>5.3182611761676407E-6</v>
      </c>
      <c r="AT38" s="6">
        <f t="shared" si="56"/>
        <v>4.5472405302342239E-7</v>
      </c>
      <c r="AU38" s="6">
        <f t="shared" si="56"/>
        <v>6.2978393214159619E-4</v>
      </c>
      <c r="AV38" s="6">
        <f t="shared" si="56"/>
        <v>3.3647327095718605E-3</v>
      </c>
      <c r="AW38" s="6">
        <f t="shared" si="56"/>
        <v>4.8595163147248808E-5</v>
      </c>
      <c r="AX38" s="6">
        <f t="shared" si="56"/>
        <v>2.4825204027649305E-4</v>
      </c>
      <c r="AY38" s="6">
        <f t="shared" si="56"/>
        <v>6.4273014115274274E-3</v>
      </c>
      <c r="AZ38" s="6">
        <f t="shared" si="56"/>
        <v>3.9842668892399588E-4</v>
      </c>
      <c r="BA38" s="6">
        <f t="shared" si="56"/>
        <v>1.3200186956642406E-7</v>
      </c>
      <c r="BB38" s="6">
        <f t="shared" si="56"/>
        <v>2.2469879588676945E-7</v>
      </c>
      <c r="BC38" s="6">
        <f t="shared" si="56"/>
        <v>2.0325885018943071E-8</v>
      </c>
      <c r="BD38" s="6">
        <f t="shared" si="56"/>
        <v>1.8632582036708439E-6</v>
      </c>
      <c r="BE38" s="6">
        <f t="shared" si="56"/>
        <v>7.1998747357749932E-3</v>
      </c>
      <c r="BF38" s="6">
        <f t="shared" si="56"/>
        <v>2.782128746684856E-4</v>
      </c>
      <c r="BG38" s="6">
        <f t="shared" si="56"/>
        <v>2.6750053020956504E-3</v>
      </c>
      <c r="BH38" s="6">
        <f t="shared" si="56"/>
        <v>3.4479450038401835E-7</v>
      </c>
      <c r="BI38" s="6">
        <f t="shared" si="56"/>
        <v>2.3235784377732032E-7</v>
      </c>
      <c r="BJ38" s="6">
        <f t="shared" si="56"/>
        <v>2.4516882293625916E-4</v>
      </c>
      <c r="BK38" s="6">
        <f t="shared" si="56"/>
        <v>0.21142766328441137</v>
      </c>
      <c r="BL38" s="6">
        <f t="shared" si="56"/>
        <v>7.874410037190575E-5</v>
      </c>
      <c r="BM38" s="6">
        <f t="shared" si="56"/>
        <v>1.4094073312697953E-7</v>
      </c>
      <c r="BN38" s="6">
        <f t="shared" si="56"/>
        <v>7.1060205195195379E-3</v>
      </c>
      <c r="BO38" s="6">
        <f t="shared" si="56"/>
        <v>3.9207040764045681E-3</v>
      </c>
      <c r="BP38" s="6">
        <f t="shared" si="56"/>
        <v>5.6118269841186404E-5</v>
      </c>
      <c r="BQ38" s="6">
        <f t="shared" ref="BQ38:CI38" si="57">+BQ18*$C$38/$C18</f>
        <v>2.3208515496060885E-8</v>
      </c>
      <c r="BR38" s="6">
        <f t="shared" si="57"/>
        <v>3.4484641980349487E-7</v>
      </c>
      <c r="BS38" s="6">
        <f t="shared" si="57"/>
        <v>5.2394163131878128E-7</v>
      </c>
      <c r="BT38" s="6">
        <f t="shared" si="57"/>
        <v>1.4366591387002575E-6</v>
      </c>
      <c r="BU38" s="6">
        <f t="shared" si="57"/>
        <v>3.5226700749794601E-5</v>
      </c>
      <c r="BV38" s="6">
        <f t="shared" si="57"/>
        <v>3.8875531950440757E-8</v>
      </c>
      <c r="BW38" s="6">
        <f t="shared" si="57"/>
        <v>2.6263065283393427E-7</v>
      </c>
      <c r="BX38" s="6">
        <f t="shared" si="57"/>
        <v>4.4437145961915723E-4</v>
      </c>
      <c r="BY38" s="6">
        <f t="shared" si="57"/>
        <v>2.8607941392014519E-3</v>
      </c>
      <c r="BZ38" s="6">
        <f t="shared" si="57"/>
        <v>3.6847873132842788E-4</v>
      </c>
      <c r="CA38" s="6">
        <f t="shared" si="57"/>
        <v>1.5469386362949435E-3</v>
      </c>
      <c r="CB38" s="6">
        <f t="shared" si="57"/>
        <v>2.8978641613327132E-3</v>
      </c>
      <c r="CC38" s="6">
        <f t="shared" si="57"/>
        <v>1.4412248237002668E-4</v>
      </c>
      <c r="CD38" s="6">
        <f t="shared" si="57"/>
        <v>1.0051655663147689E-3</v>
      </c>
      <c r="CE38" s="6">
        <f t="shared" si="57"/>
        <v>5.8311682436370442E-4</v>
      </c>
      <c r="CF38" s="6">
        <f t="shared" si="57"/>
        <v>8.0369363852421421E-5</v>
      </c>
      <c r="CG38" s="6">
        <f t="shared" si="57"/>
        <v>2.9692552375736752E-4</v>
      </c>
      <c r="CH38" s="6">
        <f t="shared" si="57"/>
        <v>5.2074229313574358E-4</v>
      </c>
      <c r="CI38" s="6">
        <f t="shared" si="57"/>
        <v>1.1118016984357401E-6</v>
      </c>
      <c r="CJ38" s="6">
        <f t="shared" si="9"/>
        <v>1.1691678499970186E-4</v>
      </c>
      <c r="CK38" s="6">
        <f t="shared" si="10"/>
        <v>6.0557442458911636E-4</v>
      </c>
      <c r="CL38" s="6">
        <f t="shared" si="11"/>
        <v>1.6708780271547057E-4</v>
      </c>
      <c r="CM38" s="6">
        <f t="shared" si="12"/>
        <v>3.7084399393367884E-4</v>
      </c>
      <c r="CN38" s="6">
        <f t="shared" si="13"/>
        <v>2.241540966377408E-3</v>
      </c>
      <c r="CO38" s="6">
        <f t="shared" si="14"/>
        <v>1.83245368556932E-4</v>
      </c>
      <c r="CP38" s="6">
        <f t="shared" si="15"/>
        <v>2.725577066392168E-4</v>
      </c>
      <c r="CQ38" s="6">
        <f t="shared" si="16"/>
        <v>1.2164232729701569E-4</v>
      </c>
      <c r="CR38" s="6">
        <f t="shared" si="17"/>
        <v>2.1305700613016645E-5</v>
      </c>
      <c r="CS38" s="6">
        <f t="shared" si="18"/>
        <v>2.490568057015325E-4</v>
      </c>
      <c r="CT38" s="6">
        <f t="shared" si="19"/>
        <v>1.2138232049037149E-4</v>
      </c>
      <c r="CU38" s="6">
        <f t="shared" si="20"/>
        <v>3.7072414085886652E-6</v>
      </c>
      <c r="CV38" s="6">
        <f t="shared" si="21"/>
        <v>3.985482459980416E-3</v>
      </c>
      <c r="CW38" s="6">
        <f t="shared" si="22"/>
        <v>0.13100983666081736</v>
      </c>
      <c r="CX38" s="6">
        <f t="shared" si="23"/>
        <v>2.5203853484617018E-4</v>
      </c>
      <c r="CY38" s="6">
        <f t="shared" si="24"/>
        <v>1.3847066204911045E-2</v>
      </c>
      <c r="CZ38" s="6">
        <f t="shared" si="25"/>
        <v>8.8074165711651457E-5</v>
      </c>
      <c r="DA38" s="6">
        <f t="shared" si="26"/>
        <v>2.6985199096598862E-4</v>
      </c>
      <c r="DB38" s="6">
        <f t="shared" si="27"/>
        <v>3.3766294535045295E-2</v>
      </c>
    </row>
    <row r="39" spans="1:106">
      <c r="A39" t="s">
        <v>135</v>
      </c>
      <c r="B39" t="s">
        <v>137</v>
      </c>
      <c r="C39" s="5">
        <v>1</v>
      </c>
      <c r="D39" s="6">
        <f>+D19*$C$39/$C19</f>
        <v>0</v>
      </c>
      <c r="E39" s="6">
        <f t="shared" ref="E39:BP39" si="58">+E19*$C$39/$C19</f>
        <v>2.4175957026074481E-2</v>
      </c>
      <c r="F39" s="6">
        <f t="shared" si="58"/>
        <v>1.5664180460689868E-2</v>
      </c>
      <c r="G39" s="6">
        <f t="shared" si="58"/>
        <v>2.3937009567030192E-3</v>
      </c>
      <c r="H39" s="6">
        <f t="shared" si="58"/>
        <v>2.8063520128867611E-5</v>
      </c>
      <c r="I39" s="6">
        <f t="shared" si="58"/>
        <v>2.5355179049879719E-3</v>
      </c>
      <c r="J39" s="6">
        <f t="shared" si="58"/>
        <v>4.9501418406394388E-4</v>
      </c>
      <c r="K39" s="6">
        <f t="shared" si="58"/>
        <v>4.7212669730189727E-2</v>
      </c>
      <c r="L39" s="6">
        <f t="shared" si="58"/>
        <v>2.4673507108871902E-2</v>
      </c>
      <c r="M39" s="6">
        <f t="shared" si="58"/>
        <v>6.8866171481440496E-4</v>
      </c>
      <c r="N39" s="6">
        <f t="shared" si="58"/>
        <v>0.44830276979570488</v>
      </c>
      <c r="O39" s="6">
        <f t="shared" si="58"/>
        <v>2.6570145392199863E-7</v>
      </c>
      <c r="P39" s="6">
        <f t="shared" si="58"/>
        <v>1.026121565373554E-4</v>
      </c>
      <c r="Q39" s="6">
        <f t="shared" si="58"/>
        <v>8.6617002105261363E-4</v>
      </c>
      <c r="R39" s="6">
        <f t="shared" si="58"/>
        <v>5.720140893439459E-4</v>
      </c>
      <c r="S39" s="6">
        <f t="shared" si="58"/>
        <v>1.867528295705813E-4</v>
      </c>
      <c r="T39" s="6">
        <f t="shared" si="58"/>
        <v>3.2502175146418479E-3</v>
      </c>
      <c r="U39" s="6">
        <f t="shared" si="58"/>
        <v>3.5158082031381426E-4</v>
      </c>
      <c r="V39" s="6">
        <f t="shared" si="58"/>
        <v>1.0452494058779174E-4</v>
      </c>
      <c r="W39" s="6">
        <f t="shared" si="58"/>
        <v>3.1545152054675961E-6</v>
      </c>
      <c r="X39" s="6">
        <f t="shared" si="58"/>
        <v>1.2176985202168837E-5</v>
      </c>
      <c r="Y39" s="6">
        <f t="shared" si="58"/>
        <v>8.2180235647056998E-6</v>
      </c>
      <c r="Z39" s="6">
        <f t="shared" si="58"/>
        <v>7.4380610073406856E-6</v>
      </c>
      <c r="AA39" s="6">
        <f t="shared" si="58"/>
        <v>1.0615477285774105E-7</v>
      </c>
      <c r="AB39" s="6">
        <f t="shared" si="58"/>
        <v>7.3243902167477006E-3</v>
      </c>
      <c r="AC39" s="6">
        <f t="shared" si="58"/>
        <v>5.7782988516383977E-4</v>
      </c>
      <c r="AD39" s="6">
        <f t="shared" si="58"/>
        <v>8.939069053667632E-3</v>
      </c>
      <c r="AE39" s="6">
        <f t="shared" si="58"/>
        <v>1.2193162973477834E-4</v>
      </c>
      <c r="AF39" s="6">
        <f t="shared" si="58"/>
        <v>5.5350479895913335E-4</v>
      </c>
      <c r="AG39" s="6">
        <f t="shared" si="58"/>
        <v>1.156005092359189E-4</v>
      </c>
      <c r="AH39" s="6">
        <f t="shared" si="58"/>
        <v>1.7554463411091718E-6</v>
      </c>
      <c r="AI39" s="6">
        <f t="shared" si="58"/>
        <v>6.6924622940500187E-6</v>
      </c>
      <c r="AJ39" s="6">
        <f t="shared" si="58"/>
        <v>7.1883844684616485E-5</v>
      </c>
      <c r="AK39" s="6">
        <f t="shared" si="58"/>
        <v>4.6451717996227838E-4</v>
      </c>
      <c r="AL39" s="6">
        <f t="shared" si="58"/>
        <v>7.2166212879056788E-3</v>
      </c>
      <c r="AM39" s="6">
        <f t="shared" si="58"/>
        <v>1.0877933653192061E-5</v>
      </c>
      <c r="AN39" s="6">
        <f t="shared" si="58"/>
        <v>1.2828066871423222E-5</v>
      </c>
      <c r="AO39" s="6">
        <f t="shared" si="58"/>
        <v>1.6038040151177984E-5</v>
      </c>
      <c r="AP39" s="6">
        <f t="shared" si="58"/>
        <v>1.1153643858452274E-8</v>
      </c>
      <c r="AQ39" s="6">
        <f t="shared" si="58"/>
        <v>3.0458085062505644E-9</v>
      </c>
      <c r="AR39" s="6">
        <f t="shared" si="58"/>
        <v>6.8316788022608548E-9</v>
      </c>
      <c r="AS39" s="6">
        <f t="shared" si="58"/>
        <v>1.851477244321164E-6</v>
      </c>
      <c r="AT39" s="6">
        <f t="shared" si="58"/>
        <v>3.1266418515801382E-7</v>
      </c>
      <c r="AU39" s="6">
        <f t="shared" si="58"/>
        <v>3.7669919745087497E-4</v>
      </c>
      <c r="AV39" s="6">
        <f t="shared" si="58"/>
        <v>1.6837334417542571E-3</v>
      </c>
      <c r="AW39" s="6">
        <f t="shared" si="58"/>
        <v>3.5427292937896039E-4</v>
      </c>
      <c r="AX39" s="6">
        <f t="shared" si="58"/>
        <v>1.0333125067176438E-4</v>
      </c>
      <c r="AY39" s="6">
        <f t="shared" si="58"/>
        <v>-2.8555962364814574E-3</v>
      </c>
      <c r="AZ39" s="6">
        <f t="shared" si="58"/>
        <v>3.9215818156259751E-5</v>
      </c>
      <c r="BA39" s="6">
        <f t="shared" si="58"/>
        <v>4.4283575653666371E-8</v>
      </c>
      <c r="BB39" s="6">
        <f t="shared" si="58"/>
        <v>9.9690327810271065E-8</v>
      </c>
      <c r="BC39" s="6">
        <f t="shared" si="58"/>
        <v>1.0768390922132542E-8</v>
      </c>
      <c r="BD39" s="6">
        <f t="shared" si="58"/>
        <v>9.8127159320567231E-7</v>
      </c>
      <c r="BE39" s="6">
        <f t="shared" si="58"/>
        <v>1.4700459212259249E-3</v>
      </c>
      <c r="BF39" s="6">
        <f t="shared" si="58"/>
        <v>2.4117278812244884E-4</v>
      </c>
      <c r="BG39" s="6">
        <f t="shared" si="58"/>
        <v>6.7550439275013596E-4</v>
      </c>
      <c r="BH39" s="6">
        <f t="shared" si="58"/>
        <v>1.4351562593300628E-7</v>
      </c>
      <c r="BI39" s="6">
        <f t="shared" si="58"/>
        <v>1.2648873081664333E-7</v>
      </c>
      <c r="BJ39" s="6">
        <f t="shared" si="58"/>
        <v>1.4614149483731709E-4</v>
      </c>
      <c r="BK39" s="6">
        <f t="shared" si="58"/>
        <v>0.11401356496947411</v>
      </c>
      <c r="BL39" s="6">
        <f t="shared" si="58"/>
        <v>4.2043187437005902E-5</v>
      </c>
      <c r="BM39" s="6">
        <f t="shared" si="58"/>
        <v>8.4012678186244264E-8</v>
      </c>
      <c r="BN39" s="6">
        <f t="shared" si="58"/>
        <v>3.7940588719959805E-3</v>
      </c>
      <c r="BO39" s="6">
        <f t="shared" si="58"/>
        <v>6.1518482951148745E-4</v>
      </c>
      <c r="BP39" s="6">
        <f t="shared" si="58"/>
        <v>4.5727039628984235E-5</v>
      </c>
      <c r="BQ39" s="6">
        <f t="shared" ref="BQ39:CI39" si="59">+BQ19*$C$39/$C19</f>
        <v>2.5402953654818829E-8</v>
      </c>
      <c r="BR39" s="6">
        <f t="shared" si="59"/>
        <v>3.1114703966429081E-7</v>
      </c>
      <c r="BS39" s="6">
        <f t="shared" si="59"/>
        <v>4.0122074885280193E-7</v>
      </c>
      <c r="BT39" s="6">
        <f t="shared" si="59"/>
        <v>1.8615072353880392E-7</v>
      </c>
      <c r="BU39" s="6">
        <f t="shared" si="59"/>
        <v>2.0335178873379908E-5</v>
      </c>
      <c r="BV39" s="6">
        <f t="shared" si="59"/>
        <v>6.4071030080814351E-9</v>
      </c>
      <c r="BW39" s="6">
        <f t="shared" si="59"/>
        <v>6.1403188966704096E-8</v>
      </c>
      <c r="BX39" s="6">
        <f t="shared" si="59"/>
        <v>3.8499288772159156E-2</v>
      </c>
      <c r="BY39" s="6">
        <f t="shared" si="59"/>
        <v>1.0004718256690216E-3</v>
      </c>
      <c r="BZ39" s="6">
        <f t="shared" si="59"/>
        <v>1.2886372493592377E-4</v>
      </c>
      <c r="CA39" s="6">
        <f t="shared" si="59"/>
        <v>5.4099262174941997E-4</v>
      </c>
      <c r="CB39" s="6">
        <f t="shared" si="59"/>
        <v>1.0134358877142624E-3</v>
      </c>
      <c r="CC39" s="6">
        <f t="shared" si="59"/>
        <v>5.0402257569271436E-5</v>
      </c>
      <c r="CD39" s="6">
        <f t="shared" si="59"/>
        <v>3.5152470967774287E-4</v>
      </c>
      <c r="CE39" s="6">
        <f t="shared" si="59"/>
        <v>2.0392657614026229E-4</v>
      </c>
      <c r="CF39" s="6">
        <f t="shared" si="59"/>
        <v>2.8106630630799078E-5</v>
      </c>
      <c r="CG39" s="6">
        <f t="shared" si="59"/>
        <v>1.0384026476095461E-4</v>
      </c>
      <c r="CH39" s="6">
        <f t="shared" si="59"/>
        <v>1.8211306629075335E-4</v>
      </c>
      <c r="CI39" s="6">
        <f t="shared" si="59"/>
        <v>4.5057418892510513E-7</v>
      </c>
      <c r="CJ39" s="6">
        <f t="shared" si="9"/>
        <v>1.3463434583625486E-5</v>
      </c>
      <c r="CK39" s="6">
        <f t="shared" si="10"/>
        <v>2.1178040805000425E-4</v>
      </c>
      <c r="CL39" s="6">
        <f t="shared" si="11"/>
        <v>5.8433648454144006E-5</v>
      </c>
      <c r="CM39" s="6">
        <f t="shared" si="12"/>
        <v>1.2969090035705485E-4</v>
      </c>
      <c r="CN39" s="6">
        <f t="shared" si="13"/>
        <v>7.839077101750168E-4</v>
      </c>
      <c r="CO39" s="6">
        <f t="shared" si="14"/>
        <v>6.4084243571864072E-5</v>
      </c>
      <c r="CP39" s="6">
        <f t="shared" si="15"/>
        <v>9.53183952053312E-5</v>
      </c>
      <c r="CQ39" s="6">
        <f t="shared" si="16"/>
        <v>4.2540537818441436E-5</v>
      </c>
      <c r="CR39" s="6">
        <f t="shared" si="17"/>
        <v>7.4509916310903896E-6</v>
      </c>
      <c r="CS39" s="6">
        <f t="shared" si="18"/>
        <v>8.7099702030661198E-5</v>
      </c>
      <c r="CT39" s="6">
        <f t="shared" si="19"/>
        <v>4.2449608701604447E-5</v>
      </c>
      <c r="CU39" s="6">
        <f t="shared" si="20"/>
        <v>1.5024147680063589E-6</v>
      </c>
      <c r="CV39" s="6">
        <f t="shared" si="21"/>
        <v>6.7906156679291274E-4</v>
      </c>
      <c r="CW39" s="6">
        <f t="shared" si="22"/>
        <v>0.25719845602505426</v>
      </c>
      <c r="CX39" s="6">
        <f t="shared" si="23"/>
        <v>1.4214819659944206E-4</v>
      </c>
      <c r="CY39" s="6">
        <f t="shared" si="24"/>
        <v>7.4748857722030998E-3</v>
      </c>
      <c r="CZ39" s="6">
        <f t="shared" si="25"/>
        <v>6.2515698668628853E-4</v>
      </c>
      <c r="DA39" s="6">
        <f t="shared" si="26"/>
        <v>-3.5174308781385867E-2</v>
      </c>
      <c r="DB39" s="6">
        <f t="shared" si="27"/>
        <v>6.8295699891546607E-3</v>
      </c>
    </row>
    <row r="41" spans="1:106">
      <c r="D41" s="69" t="s">
        <v>138</v>
      </c>
      <c r="E41" s="69" t="s">
        <v>139</v>
      </c>
      <c r="F41" s="69" t="s">
        <v>140</v>
      </c>
      <c r="G41" s="69" t="s">
        <v>141</v>
      </c>
      <c r="H41" s="69" t="s">
        <v>142</v>
      </c>
      <c r="I41" s="69" t="s">
        <v>143</v>
      </c>
      <c r="J41" s="69" t="s">
        <v>144</v>
      </c>
      <c r="K41" s="69" t="s">
        <v>145</v>
      </c>
      <c r="L41" s="69" t="s">
        <v>146</v>
      </c>
      <c r="M41" s="69" t="s">
        <v>147</v>
      </c>
    </row>
    <row r="42" spans="1:106">
      <c r="A42" t="s">
        <v>0</v>
      </c>
      <c r="B42" t="s">
        <v>1</v>
      </c>
      <c r="C42" t="s">
        <v>2</v>
      </c>
      <c r="D42" s="24" t="s">
        <v>148</v>
      </c>
      <c r="E42" s="23" t="s">
        <v>149</v>
      </c>
      <c r="F42" s="25" t="s">
        <v>150</v>
      </c>
      <c r="G42" s="26" t="s">
        <v>151</v>
      </c>
      <c r="H42" s="27" t="s">
        <v>152</v>
      </c>
      <c r="I42" s="28" t="s">
        <v>153</v>
      </c>
      <c r="J42" s="29" t="s">
        <v>154</v>
      </c>
    </row>
    <row r="43" spans="1:106">
      <c r="A43" t="s">
        <v>106</v>
      </c>
      <c r="B43" t="s">
        <v>137</v>
      </c>
      <c r="C43" s="5">
        <f>+SUM(D43:J43)</f>
        <v>0.99999999999999944</v>
      </c>
      <c r="D43" s="6">
        <f>+D22+BX22</f>
        <v>0.23030790215641189</v>
      </c>
      <c r="E43" s="6">
        <f>+SUM(E22:M22,O22,Q22,Z22:AB22,AD22:BE22,BG22:BH22)</f>
        <v>0.20610725474132832</v>
      </c>
      <c r="F43" s="6">
        <f t="shared" ref="F43:F60" si="60">+SUM(CV22:CY22)</f>
        <v>0.2684869647842808</v>
      </c>
      <c r="G43" s="6">
        <f>+SUM(P22,R22:Y22,AC22,BP22:BW22,BF22)</f>
        <v>2.4937074327669895E-2</v>
      </c>
      <c r="H43" s="6">
        <f>+SUM(N22,BI22:BO22)</f>
        <v>0.20158828129199294</v>
      </c>
      <c r="I43" s="6">
        <f>+SUM(BY22:CU22)</f>
        <v>5.2166949452823894E-2</v>
      </c>
      <c r="J43" s="6">
        <f>+SUM(CZ22:DB22)</f>
        <v>1.6405573245491797E-2</v>
      </c>
      <c r="K43" s="22">
        <f>+E43+F43</f>
        <v>0.4745942195256091</v>
      </c>
      <c r="L43" s="22">
        <f>+E43+F43+H43</f>
        <v>0.67618250081760201</v>
      </c>
      <c r="M43" s="22">
        <f>+L43-K43</f>
        <v>0.20158828129199291</v>
      </c>
      <c r="N43" s="70">
        <f>+M43/L43</f>
        <v>0.29812703086554837</v>
      </c>
    </row>
    <row r="44" spans="1:106">
      <c r="A44" t="s">
        <v>108</v>
      </c>
      <c r="B44" t="s">
        <v>137</v>
      </c>
      <c r="C44" s="5">
        <f t="shared" ref="C44:C60" si="61">+SUM(D44:J44)</f>
        <v>0.99882531340070191</v>
      </c>
      <c r="D44" s="6">
        <f t="shared" ref="D44:D60" si="62">+D23+BX23</f>
        <v>8.7596338062137372E-5</v>
      </c>
      <c r="E44" s="6">
        <f t="shared" ref="E44:E60" si="63">+SUM(E23:M23,O23,Q23,Z23:AB23,AD23:BE23,BG23:BH23)</f>
        <v>0.89893061694899123</v>
      </c>
      <c r="F44" s="6">
        <f t="shared" si="60"/>
        <v>5.0931997773268289E-2</v>
      </c>
      <c r="G44" s="6">
        <f t="shared" ref="G44:G60" si="64">+SUM(P23,R23:Y23,AC23,BP23:BW23,BF23)</f>
        <v>3.0813535691670028E-3</v>
      </c>
      <c r="H44" s="6">
        <f t="shared" ref="H44:H60" si="65">+SUM(N23,BI23:BO23)</f>
        <v>3.6018648472690894E-2</v>
      </c>
      <c r="I44" s="6">
        <f t="shared" ref="I44:I60" si="66">+SUM(BY23:CU23)</f>
        <v>7.9429521134201826E-3</v>
      </c>
      <c r="J44" s="6">
        <f t="shared" ref="J44:J60" si="67">+SUM(CZ23:DB23)</f>
        <v>1.8321481851021261E-3</v>
      </c>
      <c r="K44" s="22">
        <f t="shared" ref="K44:K60" si="68">+E44+F44</f>
        <v>0.94986261472225952</v>
      </c>
      <c r="L44" s="22">
        <f t="shared" ref="L44:L60" si="69">+E44+F44+H44</f>
        <v>0.9858812631949504</v>
      </c>
      <c r="M44" s="22">
        <f t="shared" ref="M44:M60" si="70">+L44-K44</f>
        <v>3.6018648472690873E-2</v>
      </c>
      <c r="N44" s="70">
        <f t="shared" ref="N44:N60" si="71">+M44/L44</f>
        <v>3.6534469025169478E-2</v>
      </c>
    </row>
    <row r="45" spans="1:106">
      <c r="A45" t="s">
        <v>110</v>
      </c>
      <c r="B45" t="s">
        <v>137</v>
      </c>
      <c r="C45" s="5">
        <f t="shared" si="61"/>
        <v>0.9991680584468261</v>
      </c>
      <c r="D45" s="6">
        <f t="shared" si="62"/>
        <v>8.3466626160040179E-4</v>
      </c>
      <c r="E45" s="6">
        <f t="shared" si="63"/>
        <v>9.9694539268313592E-2</v>
      </c>
      <c r="F45" s="6">
        <f t="shared" si="60"/>
        <v>0.17164511982808556</v>
      </c>
      <c r="G45" s="6">
        <f t="shared" si="64"/>
        <v>3.7742468916568917E-3</v>
      </c>
      <c r="H45" s="6">
        <f t="shared" si="65"/>
        <v>0.71078115834109479</v>
      </c>
      <c r="I45" s="6">
        <f t="shared" si="66"/>
        <v>6.4539210916089865E-3</v>
      </c>
      <c r="J45" s="6">
        <f t="shared" si="67"/>
        <v>5.9844067644659119E-3</v>
      </c>
      <c r="K45" s="22">
        <f t="shared" si="68"/>
        <v>0.27133965909639912</v>
      </c>
      <c r="L45" s="22">
        <f t="shared" si="69"/>
        <v>0.98212081743749391</v>
      </c>
      <c r="M45" s="22">
        <f t="shared" si="70"/>
        <v>0.71078115834109479</v>
      </c>
      <c r="N45" s="70">
        <f t="shared" si="71"/>
        <v>0.72372069273069017</v>
      </c>
    </row>
    <row r="46" spans="1:106">
      <c r="A46" t="s">
        <v>112</v>
      </c>
      <c r="B46" t="s">
        <v>137</v>
      </c>
      <c r="C46" s="5">
        <f t="shared" si="61"/>
        <v>0.99484889482855543</v>
      </c>
      <c r="D46" s="6">
        <f t="shared" si="62"/>
        <v>0.25324953864061273</v>
      </c>
      <c r="E46" s="6">
        <f t="shared" si="63"/>
        <v>0.21689672581536348</v>
      </c>
      <c r="F46" s="6">
        <f t="shared" si="60"/>
        <v>0.23206358510632574</v>
      </c>
      <c r="G46" s="6">
        <f t="shared" si="64"/>
        <v>3.8808752332622383E-2</v>
      </c>
      <c r="H46" s="6">
        <f t="shared" si="65"/>
        <v>0.20042193216758397</v>
      </c>
      <c r="I46" s="6">
        <f t="shared" si="66"/>
        <v>3.4910986197558752E-2</v>
      </c>
      <c r="J46" s="6">
        <f t="shared" si="67"/>
        <v>1.8497374568488392E-2</v>
      </c>
      <c r="K46" s="22">
        <f t="shared" si="68"/>
        <v>0.4489603109216892</v>
      </c>
      <c r="L46" s="22">
        <f t="shared" si="69"/>
        <v>0.64938224308927317</v>
      </c>
      <c r="M46" s="22">
        <f t="shared" si="70"/>
        <v>0.20042193216758397</v>
      </c>
      <c r="N46" s="70">
        <f t="shared" si="71"/>
        <v>0.30863475911217852</v>
      </c>
    </row>
    <row r="47" spans="1:106">
      <c r="A47" t="s">
        <v>114</v>
      </c>
      <c r="B47" t="s">
        <v>137</v>
      </c>
      <c r="C47" s="5">
        <f t="shared" si="61"/>
        <v>0.99806647179976182</v>
      </c>
      <c r="D47" s="6">
        <f t="shared" si="62"/>
        <v>4.8275438055784672E-2</v>
      </c>
      <c r="E47" s="6">
        <f t="shared" si="63"/>
        <v>0.1196077332814119</v>
      </c>
      <c r="F47" s="6">
        <f t="shared" si="60"/>
        <v>7.811762158131913E-2</v>
      </c>
      <c r="G47" s="6">
        <f t="shared" si="64"/>
        <v>2.1057043948084594E-2</v>
      </c>
      <c r="H47" s="6">
        <f t="shared" si="65"/>
        <v>0.13809962442035464</v>
      </c>
      <c r="I47" s="6">
        <f t="shared" si="66"/>
        <v>1.3108969211255086E-2</v>
      </c>
      <c r="J47" s="6">
        <f t="shared" si="67"/>
        <v>0.57980004130155172</v>
      </c>
      <c r="K47" s="22">
        <f t="shared" si="68"/>
        <v>0.19772535486273102</v>
      </c>
      <c r="L47" s="22">
        <f t="shared" si="69"/>
        <v>0.33582497928308563</v>
      </c>
      <c r="M47" s="22">
        <f t="shared" si="70"/>
        <v>0.13809962442035462</v>
      </c>
      <c r="N47" s="70">
        <f t="shared" si="71"/>
        <v>0.41122499200377449</v>
      </c>
    </row>
    <row r="48" spans="1:106">
      <c r="A48" t="s">
        <v>116</v>
      </c>
      <c r="B48" t="s">
        <v>137</v>
      </c>
      <c r="C48" s="5">
        <f t="shared" si="61"/>
        <v>0.99575588641625568</v>
      </c>
      <c r="D48" s="6">
        <f t="shared" si="62"/>
        <v>0.4204829589783749</v>
      </c>
      <c r="E48" s="6">
        <f t="shared" si="63"/>
        <v>0.16134388547125864</v>
      </c>
      <c r="F48" s="6">
        <f t="shared" si="60"/>
        <v>0.19362258303690599</v>
      </c>
      <c r="G48" s="6">
        <f t="shared" si="64"/>
        <v>2.8751467595373437E-2</v>
      </c>
      <c r="H48" s="6">
        <f t="shared" si="65"/>
        <v>0.14901102913397229</v>
      </c>
      <c r="I48" s="6">
        <f t="shared" si="66"/>
        <v>2.878994123142541E-2</v>
      </c>
      <c r="J48" s="6">
        <f t="shared" si="67"/>
        <v>1.375402096894506E-2</v>
      </c>
      <c r="K48" s="22">
        <f t="shared" si="68"/>
        <v>0.3549664685081646</v>
      </c>
      <c r="L48" s="22">
        <f t="shared" si="69"/>
        <v>0.50397749764213695</v>
      </c>
      <c r="M48" s="22">
        <f t="shared" si="70"/>
        <v>0.14901102913397235</v>
      </c>
      <c r="N48" s="70">
        <f t="shared" si="71"/>
        <v>0.29567000477426419</v>
      </c>
    </row>
    <row r="49" spans="1:14">
      <c r="A49" t="s">
        <v>117</v>
      </c>
      <c r="B49" t="s">
        <v>137</v>
      </c>
      <c r="C49" s="5">
        <f t="shared" si="61"/>
        <v>0.99902312288856343</v>
      </c>
      <c r="D49" s="6">
        <f t="shared" si="62"/>
        <v>0.22703115843098046</v>
      </c>
      <c r="E49" s="6">
        <f t="shared" si="63"/>
        <v>8.9322752415792323E-2</v>
      </c>
      <c r="F49" s="6">
        <f t="shared" si="60"/>
        <v>5.5952411146533376E-2</v>
      </c>
      <c r="G49" s="6">
        <f t="shared" si="64"/>
        <v>1.4943037927237579E-2</v>
      </c>
      <c r="H49" s="6">
        <f t="shared" si="65"/>
        <v>7.6539573493102891E-2</v>
      </c>
      <c r="I49" s="6">
        <f t="shared" si="66"/>
        <v>6.6729974795057623E-3</v>
      </c>
      <c r="J49" s="6">
        <f t="shared" si="67"/>
        <v>0.52856119199541107</v>
      </c>
      <c r="K49" s="22">
        <f t="shared" si="68"/>
        <v>0.1452751635623257</v>
      </c>
      <c r="L49" s="22">
        <f t="shared" si="69"/>
        <v>0.22181473705542859</v>
      </c>
      <c r="M49" s="22">
        <f t="shared" si="70"/>
        <v>7.6539573493102891E-2</v>
      </c>
      <c r="N49" s="70">
        <f t="shared" si="71"/>
        <v>0.34506081295210184</v>
      </c>
    </row>
    <row r="50" spans="1:14">
      <c r="A50" t="s">
        <v>119</v>
      </c>
      <c r="B50" t="s">
        <v>137</v>
      </c>
      <c r="C50" s="5">
        <f t="shared" si="61"/>
        <v>0.99812202133641015</v>
      </c>
      <c r="D50" s="6">
        <f t="shared" si="62"/>
        <v>5.8838812954303495E-4</v>
      </c>
      <c r="E50" s="6">
        <f t="shared" si="63"/>
        <v>0.22158744724825488</v>
      </c>
      <c r="F50" s="6">
        <f t="shared" si="60"/>
        <v>0.16949494183763658</v>
      </c>
      <c r="G50" s="6">
        <f t="shared" si="64"/>
        <v>4.0985508319724369E-2</v>
      </c>
      <c r="H50" s="6">
        <f t="shared" si="65"/>
        <v>0.52878087006691898</v>
      </c>
      <c r="I50" s="6">
        <f t="shared" si="66"/>
        <v>1.2702738088503848E-2</v>
      </c>
      <c r="J50" s="6">
        <f t="shared" si="67"/>
        <v>2.3982127645828414E-2</v>
      </c>
      <c r="K50" s="22">
        <f t="shared" si="68"/>
        <v>0.39108238908589144</v>
      </c>
      <c r="L50" s="22">
        <f t="shared" si="69"/>
        <v>0.91986325915281042</v>
      </c>
      <c r="M50" s="22">
        <f t="shared" si="70"/>
        <v>0.52878087006691898</v>
      </c>
      <c r="N50" s="70">
        <f t="shared" si="71"/>
        <v>0.5748472556170181</v>
      </c>
    </row>
    <row r="51" spans="1:14">
      <c r="A51" t="s">
        <v>121</v>
      </c>
      <c r="B51" t="s">
        <v>137</v>
      </c>
      <c r="C51" s="5">
        <f t="shared" si="61"/>
        <v>0.99792706925877939</v>
      </c>
      <c r="D51" s="6">
        <f t="shared" si="62"/>
        <v>4.908360284245994E-4</v>
      </c>
      <c r="E51" s="6">
        <f t="shared" si="63"/>
        <v>0.18893542706646482</v>
      </c>
      <c r="F51" s="6">
        <f t="shared" si="60"/>
        <v>0.28509276749577367</v>
      </c>
      <c r="G51" s="6">
        <f t="shared" si="64"/>
        <v>1.3536308017090409E-2</v>
      </c>
      <c r="H51" s="6">
        <f t="shared" si="65"/>
        <v>0.39751038847114845</v>
      </c>
      <c r="I51" s="6">
        <f t="shared" si="66"/>
        <v>1.4017276122885398E-2</v>
      </c>
      <c r="J51" s="6">
        <f t="shared" si="67"/>
        <v>9.8344066056992058E-2</v>
      </c>
      <c r="K51" s="22">
        <f t="shared" si="68"/>
        <v>0.47402819456223849</v>
      </c>
      <c r="L51" s="22">
        <f t="shared" si="69"/>
        <v>0.87153858303338694</v>
      </c>
      <c r="M51" s="22">
        <f t="shared" si="70"/>
        <v>0.39751038847114845</v>
      </c>
      <c r="N51" s="70">
        <f t="shared" si="71"/>
        <v>0.45610188258977008</v>
      </c>
    </row>
    <row r="52" spans="1:14">
      <c r="A52" t="s">
        <v>123</v>
      </c>
      <c r="B52" t="s">
        <v>137</v>
      </c>
      <c r="C52" s="5">
        <f t="shared" si="61"/>
        <v>1.1710509554427604</v>
      </c>
      <c r="D52" s="6">
        <f t="shared" si="62"/>
        <v>4.1694990885460073E-5</v>
      </c>
      <c r="E52" s="6">
        <f t="shared" si="63"/>
        <v>2.1129603611340482E-2</v>
      </c>
      <c r="F52" s="6">
        <f t="shared" si="60"/>
        <v>3.125666661646375E-2</v>
      </c>
      <c r="G52" s="6">
        <f t="shared" si="64"/>
        <v>8.7957797756637295E-3</v>
      </c>
      <c r="H52" s="6">
        <f t="shared" si="65"/>
        <v>1.9559907760724207E-2</v>
      </c>
      <c r="I52" s="6">
        <f>+SUM(BY31:CU31)</f>
        <v>0.19139315187104805</v>
      </c>
      <c r="J52" s="6">
        <f t="shared" si="67"/>
        <v>0.89887415081663469</v>
      </c>
      <c r="K52" s="22">
        <f t="shared" si="68"/>
        <v>5.2386270227804232E-2</v>
      </c>
      <c r="L52" s="22">
        <f t="shared" si="69"/>
        <v>7.194617798852844E-2</v>
      </c>
      <c r="M52" s="22">
        <f t="shared" si="70"/>
        <v>1.9559907760724207E-2</v>
      </c>
      <c r="N52" s="70">
        <f t="shared" si="71"/>
        <v>0.27186861495051157</v>
      </c>
    </row>
    <row r="53" spans="1:14">
      <c r="A53" t="s">
        <v>125</v>
      </c>
      <c r="B53" t="s">
        <v>137</v>
      </c>
      <c r="C53" s="5">
        <f t="shared" si="61"/>
        <v>0.99484557589112343</v>
      </c>
      <c r="D53" s="6">
        <f t="shared" si="62"/>
        <v>4.6118817440571184E-4</v>
      </c>
      <c r="E53" s="6">
        <f t="shared" si="63"/>
        <v>0.3042269959594211</v>
      </c>
      <c r="F53" s="6">
        <f t="shared" si="60"/>
        <v>0.23181464295548526</v>
      </c>
      <c r="G53" s="6">
        <f t="shared" si="64"/>
        <v>7.6742572197021977E-2</v>
      </c>
      <c r="H53" s="6">
        <f t="shared" si="65"/>
        <v>0.26672185637934992</v>
      </c>
      <c r="I53" s="6">
        <f t="shared" si="66"/>
        <v>3.6226172163710178E-2</v>
      </c>
      <c r="J53" s="6">
        <f t="shared" si="67"/>
        <v>7.8652148061729404E-2</v>
      </c>
      <c r="K53" s="22">
        <f t="shared" si="68"/>
        <v>0.5360416389149063</v>
      </c>
      <c r="L53" s="22">
        <f t="shared" si="69"/>
        <v>0.80276349529425617</v>
      </c>
      <c r="M53" s="22">
        <f t="shared" si="70"/>
        <v>0.26672185637934986</v>
      </c>
      <c r="N53" s="70">
        <f t="shared" si="71"/>
        <v>0.33225459047758754</v>
      </c>
    </row>
    <row r="54" spans="1:14">
      <c r="A54" t="s">
        <v>126</v>
      </c>
      <c r="B54" t="s">
        <v>137</v>
      </c>
      <c r="C54" s="5">
        <f t="shared" si="61"/>
        <v>0.99536377033486922</v>
      </c>
      <c r="D54" s="6">
        <f t="shared" si="62"/>
        <v>3.0255017679294688E-4</v>
      </c>
      <c r="E54" s="6">
        <f t="shared" si="63"/>
        <v>0.18781438412255208</v>
      </c>
      <c r="F54" s="6">
        <f t="shared" si="60"/>
        <v>0.16062609355871788</v>
      </c>
      <c r="G54" s="6">
        <f t="shared" si="64"/>
        <v>5.4263833695480386E-2</v>
      </c>
      <c r="H54" s="6">
        <f t="shared" si="65"/>
        <v>0.17470414846930699</v>
      </c>
      <c r="I54" s="6">
        <f t="shared" si="66"/>
        <v>3.4311815267439844E-2</v>
      </c>
      <c r="J54" s="6">
        <f t="shared" si="67"/>
        <v>0.38334094504457922</v>
      </c>
      <c r="K54" s="22">
        <f t="shared" si="68"/>
        <v>0.34844047768126996</v>
      </c>
      <c r="L54" s="22">
        <f t="shared" si="69"/>
        <v>0.523144626150577</v>
      </c>
      <c r="M54" s="22">
        <f t="shared" si="70"/>
        <v>0.17470414846930704</v>
      </c>
      <c r="N54" s="70">
        <f t="shared" si="71"/>
        <v>0.33395000108253403</v>
      </c>
    </row>
    <row r="55" spans="1:14">
      <c r="A55" t="s">
        <v>127</v>
      </c>
      <c r="B55" t="s">
        <v>137</v>
      </c>
      <c r="C55" s="5">
        <f t="shared" si="61"/>
        <v>0.99521634504282708</v>
      </c>
      <c r="D55" s="6">
        <f t="shared" si="62"/>
        <v>3.318947643009036E-4</v>
      </c>
      <c r="E55" s="6">
        <f t="shared" si="63"/>
        <v>0.14928678556900585</v>
      </c>
      <c r="F55" s="6">
        <f t="shared" si="60"/>
        <v>0.16104891251661929</v>
      </c>
      <c r="G55" s="6">
        <f t="shared" si="64"/>
        <v>0.33163619853720117</v>
      </c>
      <c r="H55" s="6">
        <f t="shared" si="65"/>
        <v>0.12711019865809645</v>
      </c>
      <c r="I55" s="6">
        <f t="shared" si="66"/>
        <v>4.2204626810078069E-2</v>
      </c>
      <c r="J55" s="6">
        <f t="shared" si="67"/>
        <v>0.18359772818752529</v>
      </c>
      <c r="K55" s="22">
        <f t="shared" si="68"/>
        <v>0.31033569808562511</v>
      </c>
      <c r="L55" s="22">
        <f t="shared" si="69"/>
        <v>0.43744589674372159</v>
      </c>
      <c r="M55" s="22">
        <f t="shared" si="70"/>
        <v>0.12711019865809647</v>
      </c>
      <c r="N55" s="70">
        <f t="shared" si="71"/>
        <v>0.29057353058809055</v>
      </c>
    </row>
    <row r="56" spans="1:14">
      <c r="A56" t="s">
        <v>128</v>
      </c>
      <c r="B56" t="s">
        <v>137</v>
      </c>
      <c r="C56" s="5">
        <f t="shared" si="61"/>
        <v>1.0038035489176509</v>
      </c>
      <c r="D56" s="6">
        <f t="shared" si="62"/>
        <v>9.3160592040873326E-5</v>
      </c>
      <c r="E56" s="6">
        <f t="shared" si="63"/>
        <v>6.1863416590670836E-2</v>
      </c>
      <c r="F56" s="6">
        <f t="shared" si="60"/>
        <v>3.9178602123910632E-2</v>
      </c>
      <c r="G56" s="6">
        <f t="shared" si="64"/>
        <v>1.1730116469027337E-2</v>
      </c>
      <c r="H56" s="6">
        <f t="shared" si="65"/>
        <v>6.9051063008355937E-2</v>
      </c>
      <c r="I56" s="6">
        <f t="shared" si="66"/>
        <v>1.4829960218524431E-2</v>
      </c>
      <c r="J56" s="6">
        <f t="shared" si="67"/>
        <v>0.80705722991512086</v>
      </c>
      <c r="K56" s="22">
        <f t="shared" si="68"/>
        <v>0.10104201871458146</v>
      </c>
      <c r="L56" s="22">
        <f t="shared" si="69"/>
        <v>0.17009308172293741</v>
      </c>
      <c r="M56" s="22">
        <f t="shared" si="70"/>
        <v>6.9051063008355951E-2</v>
      </c>
      <c r="N56" s="70">
        <f t="shared" si="71"/>
        <v>0.4059604441809832</v>
      </c>
    </row>
    <row r="57" spans="1:14">
      <c r="A57" t="s">
        <v>129</v>
      </c>
      <c r="B57" t="s">
        <v>137</v>
      </c>
      <c r="C57" s="5">
        <f t="shared" si="61"/>
        <v>0.98996970314694832</v>
      </c>
      <c r="D57" s="6">
        <f t="shared" si="62"/>
        <v>3.7894669712240186E-4</v>
      </c>
      <c r="E57" s="6">
        <f t="shared" si="63"/>
        <v>0.19125410254252265</v>
      </c>
      <c r="F57" s="6">
        <f t="shared" si="60"/>
        <v>0.3738275015558552</v>
      </c>
      <c r="G57" s="6">
        <f t="shared" si="64"/>
        <v>4.3057826044148914E-2</v>
      </c>
      <c r="H57" s="6">
        <f t="shared" si="65"/>
        <v>0.28880684906749865</v>
      </c>
      <c r="I57" s="6">
        <f t="shared" si="66"/>
        <v>6.99297386962172E-2</v>
      </c>
      <c r="J57" s="6">
        <f t="shared" si="67"/>
        <v>2.2714738543583288E-2</v>
      </c>
      <c r="K57" s="22">
        <f t="shared" si="68"/>
        <v>0.56508160409837782</v>
      </c>
      <c r="L57" s="22">
        <f t="shared" si="69"/>
        <v>0.85388845316587647</v>
      </c>
      <c r="M57" s="22">
        <f t="shared" si="70"/>
        <v>0.28880684906749865</v>
      </c>
      <c r="N57" s="70">
        <f t="shared" si="71"/>
        <v>0.33822550006001195</v>
      </c>
    </row>
    <row r="58" spans="1:14">
      <c r="A58" t="s">
        <v>131</v>
      </c>
      <c r="B58" t="s">
        <v>137</v>
      </c>
      <c r="C58" s="5">
        <f t="shared" si="61"/>
        <v>0.99492377641261065</v>
      </c>
      <c r="D58" s="6">
        <f t="shared" si="62"/>
        <v>1.3612720869991103E-2</v>
      </c>
      <c r="E58" s="6">
        <f t="shared" si="63"/>
        <v>0.406195142066689</v>
      </c>
      <c r="F58" s="6">
        <f t="shared" si="60"/>
        <v>0.13040344911567631</v>
      </c>
      <c r="G58" s="6">
        <f t="shared" si="64"/>
        <v>0.30332795291586451</v>
      </c>
      <c r="H58" s="6">
        <f t="shared" si="65"/>
        <v>0.10154032608369529</v>
      </c>
      <c r="I58" s="6">
        <f t="shared" si="66"/>
        <v>3.4456230275146736E-2</v>
      </c>
      <c r="J58" s="6">
        <f t="shared" si="67"/>
        <v>5.3879550855475723E-3</v>
      </c>
      <c r="K58" s="22">
        <f t="shared" si="68"/>
        <v>0.5365985911823653</v>
      </c>
      <c r="L58" s="22">
        <f t="shared" si="69"/>
        <v>0.63813891726606053</v>
      </c>
      <c r="M58" s="22">
        <f t="shared" si="70"/>
        <v>0.10154032608369523</v>
      </c>
      <c r="N58" s="70">
        <f t="shared" si="71"/>
        <v>0.15911946965829671</v>
      </c>
    </row>
    <row r="59" spans="1:14">
      <c r="A59" t="s">
        <v>133</v>
      </c>
      <c r="B59" t="s">
        <v>137</v>
      </c>
      <c r="C59" s="5">
        <f t="shared" si="61"/>
        <v>0.99794820450518351</v>
      </c>
      <c r="D59" s="6">
        <f t="shared" si="62"/>
        <v>4.4437145961915723E-4</v>
      </c>
      <c r="E59" s="6">
        <f t="shared" si="63"/>
        <v>0.24505389237678041</v>
      </c>
      <c r="F59" s="6">
        <f t="shared" si="60"/>
        <v>0.14909442386055502</v>
      </c>
      <c r="G59" s="6">
        <f t="shared" si="64"/>
        <v>5.168814995773599E-2</v>
      </c>
      <c r="H59" s="6">
        <f t="shared" si="65"/>
        <v>0.50276265519179797</v>
      </c>
      <c r="I59" s="6">
        <f t="shared" si="66"/>
        <v>1.4780490966972053E-2</v>
      </c>
      <c r="J59" s="6">
        <f t="shared" si="67"/>
        <v>3.4124220691722933E-2</v>
      </c>
      <c r="K59" s="22">
        <f t="shared" si="68"/>
        <v>0.39414831623733543</v>
      </c>
      <c r="L59" s="22">
        <f t="shared" si="69"/>
        <v>0.89691097142913345</v>
      </c>
      <c r="M59" s="22">
        <f t="shared" si="70"/>
        <v>0.50276265519179808</v>
      </c>
      <c r="N59" s="70">
        <f>+M59/L59</f>
        <v>0.56054911937435503</v>
      </c>
    </row>
    <row r="60" spans="1:14">
      <c r="A60" t="s">
        <v>135</v>
      </c>
      <c r="B60" t="s">
        <v>137</v>
      </c>
      <c r="C60" s="5">
        <f t="shared" si="61"/>
        <v>0.99925502524282273</v>
      </c>
      <c r="D60" s="6">
        <f t="shared" si="62"/>
        <v>3.8499288772159156E-2</v>
      </c>
      <c r="E60" s="6">
        <f t="shared" si="63"/>
        <v>0.14544763443200048</v>
      </c>
      <c r="F60" s="6">
        <f t="shared" si="60"/>
        <v>0.26549455156064977</v>
      </c>
      <c r="G60" s="6">
        <f t="shared" si="64"/>
        <v>5.4773084985140167E-3</v>
      </c>
      <c r="H60" s="6">
        <f t="shared" si="65"/>
        <v>0.56691397365036988</v>
      </c>
      <c r="I60" s="6">
        <f t="shared" si="66"/>
        <v>5.1418501346741823E-3</v>
      </c>
      <c r="J60" s="6">
        <f t="shared" si="67"/>
        <v>-2.7719581805544916E-2</v>
      </c>
      <c r="K60" s="22">
        <f t="shared" si="68"/>
        <v>0.41094218599265026</v>
      </c>
      <c r="L60" s="22">
        <f t="shared" si="69"/>
        <v>0.9778561596430202</v>
      </c>
      <c r="M60" s="22">
        <f t="shared" si="70"/>
        <v>0.56691397365036988</v>
      </c>
      <c r="N60" s="70">
        <f t="shared" si="71"/>
        <v>0.57975190733300652</v>
      </c>
    </row>
    <row r="61" spans="1:14">
      <c r="K61" s="22">
        <f>+AVERAGE(K43:K60)</f>
        <v>0.38682506533234573</v>
      </c>
      <c r="L61" s="22">
        <f>+AVERAGE(L43:L60)</f>
        <v>0.6399318700061265</v>
      </c>
      <c r="M61" s="22"/>
    </row>
    <row r="63" spans="1:14">
      <c r="K63" s="22"/>
    </row>
  </sheetData>
  <conditionalFormatting sqref="D22:DB39 D43:J60">
    <cfRule type="cellIs" dxfId="6" priority="2" operator="greaterThanOrEqual">
      <formula>0.15</formula>
    </cfRule>
    <cfRule type="cellIs" dxfId="5" priority="3" operator="between">
      <formula>0.05</formula>
      <formula>0.15</formula>
    </cfRule>
    <cfRule type="cellIs" dxfId="4" priority="4" operator="between">
      <formula>0.01</formula>
      <formula>0.04</formula>
    </cfRule>
  </conditionalFormatting>
  <conditionalFormatting sqref="N43:N60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{7D5FC1BF-1613-4859-AF85-ECCD10F461A1}</x14:id>
        </ext>
      </extLst>
    </cfRule>
  </conditionalFormatting>
  <pageMargins left="0.7" right="0.7" top="0.75" bottom="0.75" header="0.3" footer="0.3"/>
  <pageSetup paperSize="5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D5FC1BF-1613-4859-AF85-ECCD10F461A1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N43:N60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D8749-2814-4630-9971-7F00E9DED5C9}">
  <sheetPr>
    <tabColor rgb="FF92D050"/>
  </sheetPr>
  <dimension ref="A1:DB39"/>
  <sheetViews>
    <sheetView zoomScale="75" workbookViewId="0">
      <selection activeCell="BY1" sqref="BY1:CU1"/>
    </sheetView>
  </sheetViews>
  <sheetFormatPr baseColWidth="10" defaultColWidth="8.83203125" defaultRowHeight="15"/>
  <cols>
    <col min="1" max="1" width="31.33203125" bestFit="1" customWidth="1"/>
    <col min="2" max="2" width="10" bestFit="1" customWidth="1"/>
    <col min="3" max="3" width="10.1640625" bestFit="1" customWidth="1"/>
    <col min="4" max="106" width="10.6640625" customWidth="1"/>
  </cols>
  <sheetData>
    <row r="1" spans="1:106" ht="128">
      <c r="A1" t="s">
        <v>0</v>
      </c>
      <c r="B1" t="s">
        <v>1</v>
      </c>
      <c r="C1" t="s">
        <v>2</v>
      </c>
      <c r="D1" s="61" t="s">
        <v>3</v>
      </c>
      <c r="E1" s="61" t="s">
        <v>4</v>
      </c>
      <c r="F1" s="61" t="s">
        <v>5</v>
      </c>
      <c r="G1" s="61" t="s">
        <v>6</v>
      </c>
      <c r="H1" s="61" t="s">
        <v>7</v>
      </c>
      <c r="I1" s="61" t="s">
        <v>8</v>
      </c>
      <c r="J1" s="61" t="s">
        <v>9</v>
      </c>
      <c r="K1" s="61" t="s">
        <v>10</v>
      </c>
      <c r="L1" s="61" t="s">
        <v>11</v>
      </c>
      <c r="M1" s="61" t="s">
        <v>12</v>
      </c>
      <c r="N1" s="61" t="s">
        <v>13</v>
      </c>
      <c r="O1" s="61" t="s">
        <v>14</v>
      </c>
      <c r="P1" s="61" t="s">
        <v>15</v>
      </c>
      <c r="Q1" s="61" t="s">
        <v>16</v>
      </c>
      <c r="R1" s="61" t="s">
        <v>17</v>
      </c>
      <c r="S1" s="61" t="s">
        <v>18</v>
      </c>
      <c r="T1" s="61" t="s">
        <v>19</v>
      </c>
      <c r="U1" s="61" t="s">
        <v>20</v>
      </c>
      <c r="V1" s="61" t="s">
        <v>21</v>
      </c>
      <c r="W1" s="61" t="s">
        <v>22</v>
      </c>
      <c r="X1" s="61" t="s">
        <v>23</v>
      </c>
      <c r="Y1" s="61" t="s">
        <v>24</v>
      </c>
      <c r="Z1" s="61" t="s">
        <v>25</v>
      </c>
      <c r="AA1" s="61" t="s">
        <v>26</v>
      </c>
      <c r="AB1" s="61" t="s">
        <v>27</v>
      </c>
      <c r="AC1" s="61" t="s">
        <v>28</v>
      </c>
      <c r="AD1" s="61" t="s">
        <v>29</v>
      </c>
      <c r="AE1" s="61" t="s">
        <v>30</v>
      </c>
      <c r="AF1" s="61" t="s">
        <v>31</v>
      </c>
      <c r="AG1" s="61" t="s">
        <v>32</v>
      </c>
      <c r="AH1" s="61" t="s">
        <v>33</v>
      </c>
      <c r="AI1" s="61" t="s">
        <v>34</v>
      </c>
      <c r="AJ1" s="61" t="s">
        <v>35</v>
      </c>
      <c r="AK1" s="61" t="s">
        <v>36</v>
      </c>
      <c r="AL1" s="61" t="s">
        <v>37</v>
      </c>
      <c r="AM1" s="61" t="s">
        <v>38</v>
      </c>
      <c r="AN1" s="61" t="s">
        <v>39</v>
      </c>
      <c r="AO1" s="61" t="s">
        <v>40</v>
      </c>
      <c r="AP1" s="61" t="s">
        <v>41</v>
      </c>
      <c r="AQ1" s="61" t="s">
        <v>42</v>
      </c>
      <c r="AR1" s="61" t="s">
        <v>43</v>
      </c>
      <c r="AS1" s="61" t="s">
        <v>44</v>
      </c>
      <c r="AT1" s="61" t="s">
        <v>45</v>
      </c>
      <c r="AU1" s="61" t="s">
        <v>46</v>
      </c>
      <c r="AV1" s="61" t="s">
        <v>47</v>
      </c>
      <c r="AW1" s="61" t="s">
        <v>48</v>
      </c>
      <c r="AX1" s="61" t="s">
        <v>49</v>
      </c>
      <c r="AY1" s="61" t="s">
        <v>50</v>
      </c>
      <c r="AZ1" s="61" t="s">
        <v>51</v>
      </c>
      <c r="BA1" s="61" t="s">
        <v>52</v>
      </c>
      <c r="BB1" s="61" t="s">
        <v>53</v>
      </c>
      <c r="BC1" s="61" t="s">
        <v>54</v>
      </c>
      <c r="BD1" s="61" t="s">
        <v>55</v>
      </c>
      <c r="BE1" s="61" t="s">
        <v>56</v>
      </c>
      <c r="BF1" s="61" t="s">
        <v>57</v>
      </c>
      <c r="BG1" s="61" t="s">
        <v>58</v>
      </c>
      <c r="BH1" s="61" t="s">
        <v>59</v>
      </c>
      <c r="BI1" s="61" t="s">
        <v>60</v>
      </c>
      <c r="BJ1" s="61" t="s">
        <v>61</v>
      </c>
      <c r="BK1" s="61" t="s">
        <v>62</v>
      </c>
      <c r="BL1" s="61" t="s">
        <v>63</v>
      </c>
      <c r="BM1" s="61" t="s">
        <v>64</v>
      </c>
      <c r="BN1" s="61" t="s">
        <v>65</v>
      </c>
      <c r="BO1" s="61" t="s">
        <v>66</v>
      </c>
      <c r="BP1" s="61" t="s">
        <v>67</v>
      </c>
      <c r="BQ1" s="61" t="s">
        <v>68</v>
      </c>
      <c r="BR1" s="61" t="s">
        <v>69</v>
      </c>
      <c r="BS1" s="61" t="s">
        <v>70</v>
      </c>
      <c r="BT1" s="61" t="s">
        <v>71</v>
      </c>
      <c r="BU1" s="61" t="s">
        <v>72</v>
      </c>
      <c r="BV1" s="61" t="s">
        <v>73</v>
      </c>
      <c r="BW1" s="61" t="s">
        <v>74</v>
      </c>
      <c r="BX1" s="61" t="s">
        <v>75</v>
      </c>
      <c r="BY1" s="61" t="s">
        <v>76</v>
      </c>
      <c r="BZ1" s="61" t="s">
        <v>77</v>
      </c>
      <c r="CA1" s="61" t="s">
        <v>78</v>
      </c>
      <c r="CB1" s="61" t="s">
        <v>79</v>
      </c>
      <c r="CC1" s="61" t="s">
        <v>80</v>
      </c>
      <c r="CD1" s="61" t="s">
        <v>81</v>
      </c>
      <c r="CE1" s="61" t="s">
        <v>82</v>
      </c>
      <c r="CF1" s="61" t="s">
        <v>83</v>
      </c>
      <c r="CG1" s="61" t="s">
        <v>84</v>
      </c>
      <c r="CH1" s="61" t="s">
        <v>85</v>
      </c>
      <c r="CI1" s="61" t="s">
        <v>86</v>
      </c>
      <c r="CJ1" s="61" t="s">
        <v>87</v>
      </c>
      <c r="CK1" s="61" t="s">
        <v>88</v>
      </c>
      <c r="CL1" s="61" t="s">
        <v>89</v>
      </c>
      <c r="CM1" s="61" t="s">
        <v>90</v>
      </c>
      <c r="CN1" s="61" t="s">
        <v>91</v>
      </c>
      <c r="CO1" s="61" t="s">
        <v>92</v>
      </c>
      <c r="CP1" s="61" t="s">
        <v>93</v>
      </c>
      <c r="CQ1" s="61" t="s">
        <v>94</v>
      </c>
      <c r="CR1" s="61" t="s">
        <v>95</v>
      </c>
      <c r="CS1" s="61" t="s">
        <v>96</v>
      </c>
      <c r="CT1" s="61" t="s">
        <v>97</v>
      </c>
      <c r="CU1" s="61" t="s">
        <v>98</v>
      </c>
      <c r="CV1" s="61" t="s">
        <v>99</v>
      </c>
      <c r="CW1" s="61" t="s">
        <v>100</v>
      </c>
      <c r="CX1" s="61" t="s">
        <v>101</v>
      </c>
      <c r="CY1" s="61" t="s">
        <v>102</v>
      </c>
      <c r="CZ1" s="61" t="s">
        <v>103</v>
      </c>
      <c r="DA1" s="61" t="s">
        <v>104</v>
      </c>
      <c r="DB1" s="61" t="s">
        <v>155</v>
      </c>
    </row>
    <row r="2" spans="1:106">
      <c r="A2" t="s">
        <v>156</v>
      </c>
      <c r="B2" t="s">
        <v>157</v>
      </c>
      <c r="C2" s="4">
        <v>128.06092982593901</v>
      </c>
      <c r="D2" s="4">
        <v>30.458244290992599</v>
      </c>
      <c r="E2" s="4">
        <v>10.2857634325844</v>
      </c>
      <c r="F2" s="4">
        <v>1.71174886505206</v>
      </c>
      <c r="G2" s="4">
        <v>3.2898958481397601E-2</v>
      </c>
      <c r="H2" s="4">
        <v>2.4061834846787499E-3</v>
      </c>
      <c r="I2" s="4">
        <v>9.0423168575343493E-2</v>
      </c>
      <c r="J2" s="4">
        <v>8.5742296327689399E-2</v>
      </c>
      <c r="K2" s="4">
        <v>7.1617985961465802</v>
      </c>
      <c r="L2" s="4">
        <v>1.5776489590420499</v>
      </c>
      <c r="M2" s="4">
        <v>0.44475355199343197</v>
      </c>
      <c r="N2" s="4">
        <v>15.568274908712301</v>
      </c>
      <c r="O2" s="4">
        <v>6.6604313062083799E-5</v>
      </c>
      <c r="P2" s="4">
        <v>3.8771681811211198E-2</v>
      </c>
      <c r="Q2" s="4">
        <v>9.1900395064939397E-2</v>
      </c>
      <c r="R2" s="4">
        <v>0.30514441379914398</v>
      </c>
      <c r="S2" s="4">
        <v>0.13697672472612801</v>
      </c>
      <c r="T2" s="4">
        <v>2.3839218437912599</v>
      </c>
      <c r="U2" s="4">
        <v>3.0589418001362799E-2</v>
      </c>
      <c r="V2" s="4">
        <v>0.18524235533094999</v>
      </c>
      <c r="W2" s="4">
        <v>2.7445975046526698E-4</v>
      </c>
      <c r="X2" s="4">
        <v>6.3289533135602597E-5</v>
      </c>
      <c r="Y2" s="4">
        <v>2.08679600253624E-3</v>
      </c>
      <c r="Z2" s="4">
        <v>3.8162486610686402E-4</v>
      </c>
      <c r="AA2" s="4">
        <v>5.9497206050181098E-5</v>
      </c>
      <c r="AB2" s="4">
        <v>0.80591613851321597</v>
      </c>
      <c r="AC2" s="4">
        <v>3.1863938073182697E-2</v>
      </c>
      <c r="AD2" s="4">
        <v>1.04904222333118</v>
      </c>
      <c r="AE2" s="4">
        <v>2.4651003111593999E-2</v>
      </c>
      <c r="AF2" s="4">
        <v>0.93548470916599302</v>
      </c>
      <c r="AG2" s="4">
        <v>1.44652966636397E-2</v>
      </c>
      <c r="AH2" s="4">
        <v>8.31782169865353E-4</v>
      </c>
      <c r="AI2" s="4">
        <v>3.9769581379218702E-3</v>
      </c>
      <c r="AJ2" s="4">
        <v>2.3849384796585601E-2</v>
      </c>
      <c r="AK2" s="4">
        <v>7.5271043568165497E-2</v>
      </c>
      <c r="AL2" s="4">
        <v>0.38669302497170699</v>
      </c>
      <c r="AM2" s="4">
        <v>8.6794612208791202E-4</v>
      </c>
      <c r="AN2" s="4">
        <v>1.6779378457932399E-3</v>
      </c>
      <c r="AO2" s="4">
        <v>5.2290387931297703E-3</v>
      </c>
      <c r="AP2" s="4">
        <v>4.9081548949146598E-7</v>
      </c>
      <c r="AQ2" s="4">
        <v>2.31858529613055E-6</v>
      </c>
      <c r="AR2" s="4">
        <v>1.45030952136269E-6</v>
      </c>
      <c r="AS2" s="4">
        <v>2.8085484690771001E-4</v>
      </c>
      <c r="AT2" s="4">
        <v>3.6692627608645698E-5</v>
      </c>
      <c r="AU2" s="4">
        <v>7.2709777588202101E-2</v>
      </c>
      <c r="AV2" s="4">
        <v>0.21028587077998101</v>
      </c>
      <c r="AW2" s="4">
        <v>1.4005829925085299E-2</v>
      </c>
      <c r="AX2" s="4">
        <v>1.9927289828729801E-2</v>
      </c>
      <c r="AY2" s="4">
        <v>0.46126117108234199</v>
      </c>
      <c r="AZ2" s="4">
        <v>1.1663560254532E-2</v>
      </c>
      <c r="BA2" s="4">
        <v>1.11007188436807E-5</v>
      </c>
      <c r="BB2" s="4">
        <v>1.5276362446894401E-5</v>
      </c>
      <c r="BC2" s="4">
        <v>1.22249301714618E-6</v>
      </c>
      <c r="BD2" s="4">
        <v>2.39032253251357E-4</v>
      </c>
      <c r="BE2" s="4">
        <v>0.37535256609266998</v>
      </c>
      <c r="BF2" s="4">
        <v>2.0983326735078401E-2</v>
      </c>
      <c r="BG2" s="4">
        <v>0.14837071174753999</v>
      </c>
      <c r="BH2" s="4">
        <v>2.76767914287914E-5</v>
      </c>
      <c r="BI2" s="4">
        <v>1.4635291873418699E-4</v>
      </c>
      <c r="BJ2" s="4">
        <v>3.9998159799862598E-2</v>
      </c>
      <c r="BK2" s="4">
        <v>9.7111471238405294</v>
      </c>
      <c r="BL2" s="4">
        <v>3.5739821671767801E-3</v>
      </c>
      <c r="BM2" s="4">
        <v>2.2993828898825298E-5</v>
      </c>
      <c r="BN2" s="4">
        <v>0.32252309057322098</v>
      </c>
      <c r="BO2" s="4">
        <v>0.31973685869364199</v>
      </c>
      <c r="BP2" s="4">
        <v>4.8553705561500196E-3</v>
      </c>
      <c r="BQ2" s="4">
        <v>9.2867593851225692E-6</v>
      </c>
      <c r="BR2" s="4">
        <v>2.6824488868740498E-5</v>
      </c>
      <c r="BS2" s="4">
        <v>3.9478641493961497E-5</v>
      </c>
      <c r="BT2" s="4">
        <v>2.35564702745343E-5</v>
      </c>
      <c r="BU2" s="4">
        <v>5.9309334622828502E-3</v>
      </c>
      <c r="BV2" s="4">
        <v>3.4232408925958599E-6</v>
      </c>
      <c r="BW2" s="4">
        <v>3.4400557597353601E-5</v>
      </c>
      <c r="BX2" s="4">
        <v>2.6770254142833402E-2</v>
      </c>
      <c r="BY2" s="4">
        <v>1.14615145550728</v>
      </c>
      <c r="BZ2" s="4">
        <v>0.14762769136315401</v>
      </c>
      <c r="CA2" s="4">
        <v>0.61976705882962002</v>
      </c>
      <c r="CB2" s="4">
        <v>1.16100322664286</v>
      </c>
      <c r="CC2" s="4">
        <v>5.7741377010034602E-2</v>
      </c>
      <c r="CD2" s="4">
        <v>0.40271054846996202</v>
      </c>
      <c r="CE2" s="4">
        <v>0.233620513904506</v>
      </c>
      <c r="CF2" s="4">
        <v>3.2199263168009598E-2</v>
      </c>
      <c r="CG2" s="4">
        <v>0.118960541958732</v>
      </c>
      <c r="CH2" s="4">
        <v>0.208630718667625</v>
      </c>
      <c r="CI2" s="4">
        <v>5.0743758074026795E-4</v>
      </c>
      <c r="CJ2" s="4">
        <v>0.86887507983409096</v>
      </c>
      <c r="CK2" s="4">
        <v>0.24261794955806901</v>
      </c>
      <c r="CL2" s="4">
        <v>6.6942226165670804E-2</v>
      </c>
      <c r="CM2" s="4">
        <v>0.148575312564036</v>
      </c>
      <c r="CN2" s="4">
        <v>0.89805323843043405</v>
      </c>
      <c r="CO2" s="4">
        <v>7.3415609675823099E-2</v>
      </c>
      <c r="CP2" s="4">
        <v>0.10919779507848899</v>
      </c>
      <c r="CQ2" s="4">
        <v>4.8734904959531401E-2</v>
      </c>
      <c r="CR2" s="4">
        <v>8.5359374285588294E-3</v>
      </c>
      <c r="CS2" s="4">
        <v>9.9782370373034904E-2</v>
      </c>
      <c r="CT2" s="4">
        <v>4.8630735569712903E-2</v>
      </c>
      <c r="CU2" s="4">
        <v>1.6920226100042199E-3</v>
      </c>
      <c r="CV2" s="4">
        <v>0.50298300137843199</v>
      </c>
      <c r="CW2" s="4">
        <v>21.357535102531099</v>
      </c>
      <c r="CX2" s="4">
        <v>0.151889455439909</v>
      </c>
      <c r="CY2" s="4">
        <v>11.4640977660502</v>
      </c>
      <c r="CZ2" s="4">
        <v>5.08077249288185E-2</v>
      </c>
      <c r="DA2" s="4">
        <v>2.77512754272294E-2</v>
      </c>
      <c r="DB2" s="4">
        <v>2.0368714340009801</v>
      </c>
    </row>
    <row r="3" spans="1:106">
      <c r="A3" t="s">
        <v>158</v>
      </c>
      <c r="B3" t="s">
        <v>157</v>
      </c>
      <c r="C3" s="4">
        <v>10.4225220789196</v>
      </c>
      <c r="D3" s="4">
        <v>0</v>
      </c>
      <c r="E3" s="4">
        <v>4.0668624043777399E-2</v>
      </c>
      <c r="F3" s="4">
        <v>0.18624741256382699</v>
      </c>
      <c r="G3" s="4">
        <v>1.94380792977744E-3</v>
      </c>
      <c r="H3" s="4">
        <v>6.2113791434537297E-5</v>
      </c>
      <c r="I3" s="4">
        <v>1.15159115167329E-2</v>
      </c>
      <c r="J3" s="4">
        <v>1.76800321507417E-3</v>
      </c>
      <c r="K3" s="4">
        <v>0.27079917305133699</v>
      </c>
      <c r="L3" s="4">
        <v>0.318805870649082</v>
      </c>
      <c r="M3" s="4">
        <v>5.16191366282892E-3</v>
      </c>
      <c r="N3" s="4">
        <v>3.0553440560942602</v>
      </c>
      <c r="O3" s="4">
        <v>1.07886851175147E-6</v>
      </c>
      <c r="P3" s="4">
        <v>6.7941446772487102E-4</v>
      </c>
      <c r="Q3" s="4">
        <v>1.15748569633381E-2</v>
      </c>
      <c r="R3" s="4">
        <v>3.3160683962505798E-3</v>
      </c>
      <c r="S3" s="4">
        <v>8.1134693942087703E-4</v>
      </c>
      <c r="T3" s="4">
        <v>1.4120557311074901E-2</v>
      </c>
      <c r="U3" s="4">
        <v>3.8381016768581099E-3</v>
      </c>
      <c r="V3" s="4">
        <v>3.9350738584414298E-3</v>
      </c>
      <c r="W3" s="4">
        <v>3.4436890183522402E-5</v>
      </c>
      <c r="X3" s="4">
        <v>1.06536089401045E-5</v>
      </c>
      <c r="Y3" s="4">
        <v>3.56717119881483E-5</v>
      </c>
      <c r="Z3" s="4">
        <v>3.09604772418129E-6</v>
      </c>
      <c r="AA3" s="4">
        <v>2.30445896783049E-6</v>
      </c>
      <c r="AB3" s="4">
        <v>7.10465968191068E-3</v>
      </c>
      <c r="AC3" s="4">
        <v>0.25996344968062002</v>
      </c>
      <c r="AD3" s="4">
        <v>4.5875423658545501E-2</v>
      </c>
      <c r="AE3" s="4">
        <v>7.2018960031917803E-4</v>
      </c>
      <c r="AF3" s="4">
        <v>2.48593804952459E-2</v>
      </c>
      <c r="AG3" s="4">
        <v>3.6462379482550902E-4</v>
      </c>
      <c r="AH3" s="4">
        <v>1.8987404630518402E-5</v>
      </c>
      <c r="AI3" s="4">
        <v>3.0108533439374602E-4</v>
      </c>
      <c r="AJ3" s="4">
        <v>4.3406450499312702E-4</v>
      </c>
      <c r="AK3" s="4">
        <v>4.4976807891614901E-3</v>
      </c>
      <c r="AL3" s="4">
        <v>3.0897804286097799E-2</v>
      </c>
      <c r="AM3" s="4">
        <v>6.8962648906269194E-5</v>
      </c>
      <c r="AN3" s="4">
        <v>2.2468013707478701E-4</v>
      </c>
      <c r="AO3" s="4">
        <v>1.77886677802666E-4</v>
      </c>
      <c r="AP3" s="4">
        <v>5.2695974498433099E-8</v>
      </c>
      <c r="AQ3" s="4">
        <v>4.90873905962029E-8</v>
      </c>
      <c r="AR3" s="4">
        <v>5.8386095431592699E-8</v>
      </c>
      <c r="AS3" s="4">
        <v>1.0619575413777899E-5</v>
      </c>
      <c r="AT3" s="4">
        <v>1.60459684010302E-6</v>
      </c>
      <c r="AU3" s="4">
        <v>5.6751874010633101E-3</v>
      </c>
      <c r="AV3" s="4">
        <v>3.3841727814537599E-2</v>
      </c>
      <c r="AW3" s="4">
        <v>3.11306184807905E-4</v>
      </c>
      <c r="AX3" s="4">
        <v>4.6930968641178202E-4</v>
      </c>
      <c r="AY3" s="4">
        <v>1.9933817312923801E-2</v>
      </c>
      <c r="AZ3" s="4">
        <v>9.1463827578822001E-5</v>
      </c>
      <c r="BA3" s="4">
        <v>1.7981141862524399E-7</v>
      </c>
      <c r="BB3" s="4">
        <v>3.13716978208636E-7</v>
      </c>
      <c r="BC3" s="4">
        <v>5.37849345705122E-8</v>
      </c>
      <c r="BD3" s="4">
        <v>1.26965275457319E-5</v>
      </c>
      <c r="BE3" s="4">
        <v>8.3576029176928909E-3</v>
      </c>
      <c r="BF3" s="4">
        <v>2.63281052043481E-3</v>
      </c>
      <c r="BG3" s="4">
        <v>5.2868898703987898E-3</v>
      </c>
      <c r="BH3" s="4">
        <v>6.5181900890525098E-7</v>
      </c>
      <c r="BI3" s="4">
        <v>4.3522003696761198E-7</v>
      </c>
      <c r="BJ3" s="4">
        <v>2.4102654858721298E-3</v>
      </c>
      <c r="BK3" s="4">
        <v>0.33742622245763498</v>
      </c>
      <c r="BL3" s="4">
        <v>1.1844692397741E-4</v>
      </c>
      <c r="BM3" s="4">
        <v>1.3855945488541701E-6</v>
      </c>
      <c r="BN3" s="4">
        <v>1.06888804149414E-2</v>
      </c>
      <c r="BO3" s="4">
        <v>7.9587161212870492E-3</v>
      </c>
      <c r="BP3" s="4">
        <v>3.97749929477786E-4</v>
      </c>
      <c r="BQ3" s="4">
        <v>1.4030669195802799E-7</v>
      </c>
      <c r="BR3" s="4">
        <v>1.23966697004248E-6</v>
      </c>
      <c r="BS3" s="4">
        <v>3.1297218089641202E-6</v>
      </c>
      <c r="BT3" s="4">
        <v>6.3185897511385402E-7</v>
      </c>
      <c r="BU3" s="4">
        <v>2.19248955913788E-4</v>
      </c>
      <c r="BV3" s="4">
        <v>1.7524478072925799E-7</v>
      </c>
      <c r="BW3" s="4">
        <v>2.87422960493268E-6</v>
      </c>
      <c r="BX3" s="4">
        <v>4.6788552507263902E-3</v>
      </c>
      <c r="BY3" s="4">
        <v>9.6930569607045595E-3</v>
      </c>
      <c r="BZ3" s="4">
        <v>1.24849435428849E-3</v>
      </c>
      <c r="CA3" s="4">
        <v>5.2413992712202397E-3</v>
      </c>
      <c r="CB3" s="4">
        <v>9.8186590902423695E-3</v>
      </c>
      <c r="CC3" s="4">
        <v>4.8832155092458395E-4</v>
      </c>
      <c r="CD3" s="4">
        <v>3.4057421174484002E-3</v>
      </c>
      <c r="CE3" s="4">
        <v>1.9757397136168199E-3</v>
      </c>
      <c r="CF3" s="4">
        <v>2.7231068850503402E-4</v>
      </c>
      <c r="CG3" s="4">
        <v>1.0060549186075201E-3</v>
      </c>
      <c r="CH3" s="4">
        <v>1.7643998357119201E-3</v>
      </c>
      <c r="CI3" s="4">
        <v>4.9711507454301601E-6</v>
      </c>
      <c r="CJ3" s="4">
        <v>7.3481175634340697E-3</v>
      </c>
      <c r="CK3" s="4">
        <v>2.0518314516425398E-3</v>
      </c>
      <c r="CL3" s="4">
        <v>5.6613356653901603E-4</v>
      </c>
      <c r="CM3" s="4">
        <v>1.2565084315146499E-3</v>
      </c>
      <c r="CN3" s="4">
        <v>7.5948786279721198E-3</v>
      </c>
      <c r="CO3" s="4">
        <v>6.2087927644574896E-4</v>
      </c>
      <c r="CP3" s="4">
        <v>9.2349090741299805E-4</v>
      </c>
      <c r="CQ3" s="4">
        <v>4.1215339166339498E-4</v>
      </c>
      <c r="CR3" s="4">
        <v>7.2188825752885294E-5</v>
      </c>
      <c r="CS3" s="4">
        <v>8.4386421624519899E-4</v>
      </c>
      <c r="CT3" s="4">
        <v>4.1127242621662099E-4</v>
      </c>
      <c r="CU3" s="4">
        <v>1.65760278273763E-5</v>
      </c>
      <c r="CV3" s="4">
        <v>1.9282086137791699E-2</v>
      </c>
      <c r="CW3" s="4">
        <v>5.2702363013446796</v>
      </c>
      <c r="CX3" s="4">
        <v>1.2254535249091099E-3</v>
      </c>
      <c r="CY3" s="4">
        <v>3.8927123848026601E-2</v>
      </c>
      <c r="CZ3" s="4">
        <v>1.2670235024535401E-3</v>
      </c>
      <c r="DA3" s="4">
        <v>3.2852868000090497E-2</v>
      </c>
      <c r="DB3" s="4">
        <v>0.25497095886416599</v>
      </c>
    </row>
    <row r="4" spans="1:106">
      <c r="A4" t="s">
        <v>159</v>
      </c>
      <c r="B4" t="s">
        <v>157</v>
      </c>
      <c r="C4" s="4">
        <v>0.14670891891395099</v>
      </c>
      <c r="D4" s="4">
        <v>0</v>
      </c>
      <c r="E4" s="4">
        <v>1.0761722334454401E-3</v>
      </c>
      <c r="F4" s="4">
        <v>2.8004244780241399E-3</v>
      </c>
      <c r="G4" s="4">
        <v>3.6738073575181002E-5</v>
      </c>
      <c r="H4" s="4">
        <v>8.43824226231494E-4</v>
      </c>
      <c r="I4" s="4">
        <v>1.3735157363395901E-4</v>
      </c>
      <c r="J4" s="4">
        <v>8.0406070854269706E-5</v>
      </c>
      <c r="K4" s="4">
        <v>1.12986090783586E-2</v>
      </c>
      <c r="L4" s="4">
        <v>1.0634636262663801E-3</v>
      </c>
      <c r="M4" s="4">
        <v>4.1303549607315501E-4</v>
      </c>
      <c r="N4" s="4">
        <v>6.5314979912706905E-2</v>
      </c>
      <c r="O4" s="4">
        <v>3.7239165528819401E-8</v>
      </c>
      <c r="P4" s="4">
        <v>2.9719388823880998E-5</v>
      </c>
      <c r="Q4" s="4">
        <v>1.77754011615686E-4</v>
      </c>
      <c r="R4" s="4">
        <v>1.9032191161785501E-4</v>
      </c>
      <c r="S4" s="4">
        <v>4.9536186476351099E-5</v>
      </c>
      <c r="T4" s="4">
        <v>8.6212016848265E-4</v>
      </c>
      <c r="U4" s="4">
        <v>1.30617559681455E-5</v>
      </c>
      <c r="V4" s="4">
        <v>8.6183438737233004E-6</v>
      </c>
      <c r="W4" s="4">
        <v>1.17194981725239E-7</v>
      </c>
      <c r="X4" s="4">
        <v>2.2675534871445899E-7</v>
      </c>
      <c r="Y4" s="4">
        <v>1.5990520961727E-6</v>
      </c>
      <c r="Z4" s="4">
        <v>3.1346900270331199E-7</v>
      </c>
      <c r="AA4" s="4">
        <v>2.62618154410299E-8</v>
      </c>
      <c r="AB4" s="4">
        <v>1.6563350936540499E-4</v>
      </c>
      <c r="AC4" s="4">
        <v>-2.8669130674610302E-4</v>
      </c>
      <c r="AD4" s="4">
        <v>9.8624046388462992E-4</v>
      </c>
      <c r="AE4" s="4">
        <v>1.8257602482629698E-5</v>
      </c>
      <c r="AF4" s="4">
        <v>4.77382502211181E-5</v>
      </c>
      <c r="AG4" s="4">
        <v>1.82630761333905E-5</v>
      </c>
      <c r="AH4" s="4">
        <v>4.4024880633088299E-7</v>
      </c>
      <c r="AI4" s="4">
        <v>1.53448425799669E-6</v>
      </c>
      <c r="AJ4" s="4">
        <v>2.0222068445603901E-5</v>
      </c>
      <c r="AK4" s="4">
        <v>6.9993238919182594E-5</v>
      </c>
      <c r="AL4" s="4">
        <v>2.60411620114359E-4</v>
      </c>
      <c r="AM4" s="4">
        <v>3.22500456653707E-6</v>
      </c>
      <c r="AN4" s="4">
        <v>2.3305327201657602E-6</v>
      </c>
      <c r="AO4" s="4">
        <v>6.9172610005546802E-6</v>
      </c>
      <c r="AP4" s="4">
        <v>9.1785188540083002E-10</v>
      </c>
      <c r="AQ4" s="4">
        <v>1.3179983904315499E-9</v>
      </c>
      <c r="AR4" s="4">
        <v>1.13850724332753E-9</v>
      </c>
      <c r="AS4" s="4">
        <v>4.4308270895523997E-7</v>
      </c>
      <c r="AT4" s="4">
        <v>3.44959938399661E-8</v>
      </c>
      <c r="AU4" s="4">
        <v>8.5231641959755195E-5</v>
      </c>
      <c r="AV4" s="4">
        <v>4.8150414565681197E-4</v>
      </c>
      <c r="AW4" s="4">
        <v>5.1357080750065403E-6</v>
      </c>
      <c r="AX4" s="4">
        <v>1.51885723658874E-5</v>
      </c>
      <c r="AY4" s="4">
        <v>4.5050437529746602E-4</v>
      </c>
      <c r="AZ4" s="4">
        <v>4.5602076336508601E-6</v>
      </c>
      <c r="BA4" s="4">
        <v>6.2065275881365903E-9</v>
      </c>
      <c r="BB4" s="4">
        <v>1.40191605779486E-8</v>
      </c>
      <c r="BC4" s="4">
        <v>1.60473834308981E-9</v>
      </c>
      <c r="BD4" s="4">
        <v>1.97728370347304E-7</v>
      </c>
      <c r="BE4" s="4">
        <v>5.2053347797018199E-4</v>
      </c>
      <c r="BF4" s="4">
        <v>8.9599316077621301E-6</v>
      </c>
      <c r="BG4" s="4">
        <v>2.1872820090686499E-4</v>
      </c>
      <c r="BH4" s="4">
        <v>2.10952393970658E-8</v>
      </c>
      <c r="BI4" s="4">
        <v>2.9205931045117E-8</v>
      </c>
      <c r="BJ4" s="4">
        <v>3.9132002157241099E-5</v>
      </c>
      <c r="BK4" s="4">
        <v>1.7450408422516599E-2</v>
      </c>
      <c r="BL4" s="4">
        <v>6.6496384992927099E-6</v>
      </c>
      <c r="BM4" s="4">
        <v>2.24958989757113E-8</v>
      </c>
      <c r="BN4" s="4">
        <v>6.0007629016255398E-4</v>
      </c>
      <c r="BO4" s="4">
        <v>3.4719015498207003E-4</v>
      </c>
      <c r="BP4" s="4">
        <v>5.1646568552858302E-6</v>
      </c>
      <c r="BQ4" s="4">
        <v>2.5454720149880901E-9</v>
      </c>
      <c r="BR4" s="4">
        <v>2.0298462649076E-8</v>
      </c>
      <c r="BS4" s="4">
        <v>2.6472021592617301E-8</v>
      </c>
      <c r="BT4" s="4">
        <v>3.1137466588365502E-8</v>
      </c>
      <c r="BU4" s="4">
        <v>4.8206240202336502E-6</v>
      </c>
      <c r="BV4" s="4">
        <v>3.7600915296075797E-9</v>
      </c>
      <c r="BW4" s="4">
        <v>9.4939168798345994E-9</v>
      </c>
      <c r="BX4" s="4">
        <v>9.1001390124649604E-5</v>
      </c>
      <c r="BY4" s="4">
        <v>3.8118616259060699E-4</v>
      </c>
      <c r="BZ4" s="4">
        <v>4.9097903154452898E-5</v>
      </c>
      <c r="CA4" s="4">
        <v>2.0612164799002901E-4</v>
      </c>
      <c r="CB4" s="4">
        <v>3.8612555312197598E-4</v>
      </c>
      <c r="CC4" s="4">
        <v>1.9203582405617699E-5</v>
      </c>
      <c r="CD4" s="4">
        <v>1.3393316203405499E-4</v>
      </c>
      <c r="CE4" s="4">
        <v>7.7697329414715407E-5</v>
      </c>
      <c r="CF4" s="4">
        <v>1.07088059839581E-5</v>
      </c>
      <c r="CG4" s="4">
        <v>3.9563804827938798E-5</v>
      </c>
      <c r="CH4" s="4">
        <v>6.9386242686604499E-5</v>
      </c>
      <c r="CI4" s="4">
        <v>1.6583746096586199E-7</v>
      </c>
      <c r="CJ4" s="4">
        <v>2.8896980051033199E-4</v>
      </c>
      <c r="CK4" s="4">
        <v>8.0689689589679995E-5</v>
      </c>
      <c r="CL4" s="4">
        <v>2.2263593685418199E-5</v>
      </c>
      <c r="CM4" s="4">
        <v>4.9413062278858099E-5</v>
      </c>
      <c r="CN4" s="4">
        <v>2.9867384987776599E-4</v>
      </c>
      <c r="CO4" s="4">
        <v>2.44165065551401E-5</v>
      </c>
      <c r="CP4" s="4">
        <v>3.6316918038464898E-5</v>
      </c>
      <c r="CQ4" s="4">
        <v>1.6208216912763699E-5</v>
      </c>
      <c r="CR4" s="4">
        <v>2.8388754530401699E-6</v>
      </c>
      <c r="CS4" s="4">
        <v>3.3185543388641803E-5</v>
      </c>
      <c r="CT4" s="4">
        <v>1.6173572337848599E-5</v>
      </c>
      <c r="CU4" s="4">
        <v>5.5297586184015296E-7</v>
      </c>
      <c r="CV4" s="4">
        <v>2.8072805252781798E-4</v>
      </c>
      <c r="CW4" s="4">
        <v>3.5223909939127399E-2</v>
      </c>
      <c r="CX4" s="4">
        <v>3.7803708926533E-5</v>
      </c>
      <c r="CY4" s="4">
        <v>1.6078497951246601E-3</v>
      </c>
      <c r="CZ4" s="4">
        <v>9.3949347917515606E-6</v>
      </c>
      <c r="DA4" s="4">
        <v>4.2515587691822801E-5</v>
      </c>
      <c r="DB4" s="4">
        <v>1.21519523984082E-3</v>
      </c>
    </row>
    <row r="5" spans="1:106">
      <c r="A5" t="s">
        <v>160</v>
      </c>
      <c r="B5" t="s">
        <v>157</v>
      </c>
      <c r="C5" s="4">
        <v>-4.1799335575284298</v>
      </c>
      <c r="D5" s="4">
        <v>0</v>
      </c>
      <c r="E5" s="4">
        <v>-3.9501764627969199E-2</v>
      </c>
      <c r="F5" s="4">
        <v>-9.4969206161313699E-2</v>
      </c>
      <c r="G5" s="4">
        <v>-1.4585770266656499E-3</v>
      </c>
      <c r="H5" s="4">
        <v>-1.9550762544024601E-3</v>
      </c>
      <c r="I5" s="4">
        <v>-6.0757455737544897E-3</v>
      </c>
      <c r="J5" s="4">
        <v>-1.534745308745E-3</v>
      </c>
      <c r="K5" s="4">
        <v>-0.203905205172179</v>
      </c>
      <c r="L5" s="4">
        <v>-0.18320785314750401</v>
      </c>
      <c r="M5" s="4">
        <v>-5.59603569783685E-3</v>
      </c>
      <c r="N5" s="4">
        <v>-1.2915078529236199</v>
      </c>
      <c r="O5" s="4">
        <v>-9.8902153704820302E-7</v>
      </c>
      <c r="P5" s="4">
        <v>-6.3941735499234496E-4</v>
      </c>
      <c r="Q5" s="4">
        <v>-7.3812184193021296E-3</v>
      </c>
      <c r="R5" s="4">
        <v>-3.6422421161078598E-3</v>
      </c>
      <c r="S5" s="4">
        <v>-1.6186587204581201E-3</v>
      </c>
      <c r="T5" s="4">
        <v>-2.8170887346434598E-2</v>
      </c>
      <c r="U5" s="4">
        <v>-1.7048251492328399E-3</v>
      </c>
      <c r="V5" s="4">
        <v>-2.4884200600501999E-3</v>
      </c>
      <c r="W5" s="4">
        <v>-1.5296331725713498E-5</v>
      </c>
      <c r="X5" s="4">
        <v>-4.4831071867169396E-6</v>
      </c>
      <c r="Y5" s="4">
        <v>-2.10201794789557E-5</v>
      </c>
      <c r="Z5" s="4">
        <v>-2.6423232837909398E-6</v>
      </c>
      <c r="AA5" s="4">
        <v>-1.5397486461321999E-6</v>
      </c>
      <c r="AB5" s="4">
        <v>-4.6939916551674201E-3</v>
      </c>
      <c r="AC5" s="4">
        <v>-0.357936558631885</v>
      </c>
      <c r="AD5" s="4">
        <v>-3.0530884147999902E-2</v>
      </c>
      <c r="AE5" s="4">
        <v>-5.7665163664724899E-4</v>
      </c>
      <c r="AF5" s="4">
        <v>-1.5934307232576501E-2</v>
      </c>
      <c r="AG5" s="4">
        <v>-3.0092100513325201E-4</v>
      </c>
      <c r="AH5" s="4">
        <v>-1.4913399639626001E-5</v>
      </c>
      <c r="AI5" s="4">
        <v>-1.3850014894062801E-4</v>
      </c>
      <c r="AJ5" s="4">
        <v>-3.3763841627753802E-4</v>
      </c>
      <c r="AK5" s="4">
        <v>-4.3932883672141397E-3</v>
      </c>
      <c r="AL5" s="4">
        <v>-8.8641805405680306E-3</v>
      </c>
      <c r="AM5" s="4">
        <v>-2.74956814430058E-5</v>
      </c>
      <c r="AN5" s="4">
        <v>-9.7438235704712595E-5</v>
      </c>
      <c r="AO5" s="4">
        <v>-1.7793526135358401E-4</v>
      </c>
      <c r="AP5" s="4">
        <v>-3.2882106298826901E-8</v>
      </c>
      <c r="AQ5" s="4">
        <v>-3.24445538943954E-8</v>
      </c>
      <c r="AR5" s="4">
        <v>-3.2554803216907201E-8</v>
      </c>
      <c r="AS5" s="4">
        <v>-7.9962825557717397E-6</v>
      </c>
      <c r="AT5" s="4">
        <v>-1.06788681874781E-6</v>
      </c>
      <c r="AU5" s="4">
        <v>-2.9059546713036399E-3</v>
      </c>
      <c r="AV5" s="4">
        <v>-1.45507215065039E-2</v>
      </c>
      <c r="AW5" s="4">
        <v>-2.4749215637426302E-4</v>
      </c>
      <c r="AX5" s="4">
        <v>-3.66996337419906E-4</v>
      </c>
      <c r="AY5" s="4">
        <v>-1.32469744101075E-2</v>
      </c>
      <c r="AZ5" s="4">
        <v>-9.5905157474234604E-5</v>
      </c>
      <c r="BA5" s="4">
        <v>-1.64836922841367E-7</v>
      </c>
      <c r="BB5" s="4">
        <v>-2.7574322123125899E-7</v>
      </c>
      <c r="BC5" s="4">
        <v>-4.4095854793746402E-8</v>
      </c>
      <c r="BD5" s="4">
        <v>-7.0602459200561501E-6</v>
      </c>
      <c r="BE5" s="4">
        <v>-7.5839526919232701E-3</v>
      </c>
      <c r="BF5" s="4">
        <v>-1.16945353883287E-3</v>
      </c>
      <c r="BG5" s="4">
        <v>-6.4534942369058098E-3</v>
      </c>
      <c r="BH5" s="4">
        <v>-5.0971713530542502E-7</v>
      </c>
      <c r="BI5" s="4">
        <v>-2.9763020377753601E-7</v>
      </c>
      <c r="BJ5" s="4">
        <v>-1.4028578190593199E-3</v>
      </c>
      <c r="BK5" s="4">
        <v>-0.235646323459618</v>
      </c>
      <c r="BL5" s="4">
        <v>-8.4977243334232494E-5</v>
      </c>
      <c r="BM5" s="4">
        <v>-8.0646391789604503E-7</v>
      </c>
      <c r="BN5" s="4">
        <v>-7.66851144369289E-3</v>
      </c>
      <c r="BO5" s="4">
        <v>-8.1735439694783502E-3</v>
      </c>
      <c r="BP5" s="4">
        <v>-2.3732884782665499E-4</v>
      </c>
      <c r="BQ5" s="4">
        <v>-9.78901919821166E-8</v>
      </c>
      <c r="BR5" s="4">
        <v>-7.3636304532152496E-7</v>
      </c>
      <c r="BS5" s="4">
        <v>-1.67205084598395E-6</v>
      </c>
      <c r="BT5" s="4">
        <v>-5.3437454159634698E-7</v>
      </c>
      <c r="BU5" s="4">
        <v>-1.4150045942573999E-4</v>
      </c>
      <c r="BV5" s="4">
        <v>-9.2872651886023004E-8</v>
      </c>
      <c r="BW5" s="4">
        <v>-1.4886820784703699E-6</v>
      </c>
      <c r="BX5" s="4">
        <v>-1.9669213692134098E-3</v>
      </c>
      <c r="BY5" s="4">
        <v>-6.0500611957087997E-3</v>
      </c>
      <c r="BZ5" s="4">
        <v>-7.7926574418822603E-4</v>
      </c>
      <c r="CA5" s="4">
        <v>-3.2714948927444398E-3</v>
      </c>
      <c r="CB5" s="4">
        <v>-6.1284575750033604E-3</v>
      </c>
      <c r="CC5" s="4">
        <v>-3.0479293356617398E-4</v>
      </c>
      <c r="CD5" s="4">
        <v>-2.12574302522906E-3</v>
      </c>
      <c r="CE5" s="4">
        <v>-1.23318641607416E-3</v>
      </c>
      <c r="CF5" s="4">
        <v>-1.6996664069755999E-4</v>
      </c>
      <c r="CG5" s="4">
        <v>-6.2794367643713401E-4</v>
      </c>
      <c r="CH5" s="4">
        <v>-1.10127558550732E-3</v>
      </c>
      <c r="CI5" s="4">
        <v>-3.09698132590422E-6</v>
      </c>
      <c r="CJ5" s="4">
        <v>-4.5864334762773804E-3</v>
      </c>
      <c r="CK5" s="4">
        <v>-1.2806801709762301E-3</v>
      </c>
      <c r="CL5" s="4">
        <v>-3.5336042451740099E-4</v>
      </c>
      <c r="CM5" s="4">
        <v>-7.8426784598562699E-4</v>
      </c>
      <c r="CN5" s="4">
        <v>-4.7404529509617599E-3</v>
      </c>
      <c r="CO5" s="4">
        <v>-3.8753074833588699E-4</v>
      </c>
      <c r="CP5" s="4">
        <v>-5.7641015896012801E-4</v>
      </c>
      <c r="CQ5" s="4">
        <v>-2.5725147924862999E-4</v>
      </c>
      <c r="CR5" s="4">
        <v>-4.5057695959270302E-5</v>
      </c>
      <c r="CS5" s="4">
        <v>-5.2671001210965703E-4</v>
      </c>
      <c r="CT5" s="4">
        <v>-2.5670161196879299E-4</v>
      </c>
      <c r="CU5" s="4">
        <v>-1.03267133241221E-5</v>
      </c>
      <c r="CV5" s="4">
        <v>-1.1647701496196299E-2</v>
      </c>
      <c r="CW5" s="4">
        <v>-1.38744730259255</v>
      </c>
      <c r="CX5" s="4">
        <v>-6.4118533141488496E-4</v>
      </c>
      <c r="CY5" s="4">
        <v>-2.21501511768145E-2</v>
      </c>
      <c r="CZ5" s="4">
        <v>-9.5666444920194504E-4</v>
      </c>
      <c r="DA5" s="4">
        <v>-8.9894958003983302E-4</v>
      </c>
      <c r="DB5" s="4">
        <v>-0.119196876478266</v>
      </c>
    </row>
    <row r="6" spans="1:106">
      <c r="A6" s="57" t="s">
        <v>161</v>
      </c>
      <c r="B6" s="57" t="s">
        <v>157</v>
      </c>
      <c r="C6" s="58">
        <f>SUM(C2:C5)</f>
        <v>134.45022726624413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</row>
    <row r="8" spans="1:106">
      <c r="B8" s="14"/>
      <c r="C8" s="14"/>
      <c r="D8" s="21"/>
      <c r="E8" s="21"/>
      <c r="F8" s="21"/>
      <c r="G8" s="14"/>
      <c r="H8" s="14"/>
      <c r="I8" s="21"/>
      <c r="J8" s="21"/>
    </row>
    <row r="10" spans="1:106">
      <c r="B10" s="4"/>
      <c r="C10" s="4"/>
      <c r="D10" s="4"/>
      <c r="E10" s="4"/>
      <c r="F10" s="20"/>
      <c r="G10" s="30"/>
      <c r="H10" s="30"/>
      <c r="I10" s="30"/>
      <c r="J10" s="30"/>
    </row>
    <row r="11" spans="1:106">
      <c r="B11" s="4"/>
      <c r="C11" s="4"/>
      <c r="D11" s="4"/>
      <c r="E11" s="4"/>
      <c r="G11" s="30"/>
      <c r="H11" s="30"/>
      <c r="I11" s="30"/>
      <c r="J11" s="30"/>
    </row>
    <row r="12" spans="1:106">
      <c r="B12" s="4"/>
      <c r="C12" s="4"/>
      <c r="D12" s="4"/>
      <c r="E12" s="4"/>
      <c r="G12" s="30"/>
      <c r="H12" s="30"/>
      <c r="I12" s="30"/>
      <c r="J12" s="30"/>
    </row>
    <row r="13" spans="1:106">
      <c r="B13" s="4"/>
      <c r="C13" s="4"/>
      <c r="D13" s="4"/>
      <c r="E13" s="4"/>
      <c r="G13" s="30"/>
      <c r="H13" s="30"/>
      <c r="I13" s="30"/>
      <c r="J13" s="30"/>
    </row>
    <row r="14" spans="1:106">
      <c r="B14" s="4"/>
      <c r="C14" s="4"/>
      <c r="D14" s="4"/>
      <c r="E14" s="4"/>
      <c r="G14" s="30"/>
      <c r="H14" s="30"/>
      <c r="I14" s="30"/>
      <c r="J14" s="30"/>
    </row>
    <row r="16" spans="1:106">
      <c r="B16" s="31"/>
    </row>
    <row r="17" spans="2:6">
      <c r="B17" s="31"/>
      <c r="D17" s="2"/>
      <c r="F17" s="3"/>
    </row>
    <row r="18" spans="2:6">
      <c r="B18" s="31"/>
    </row>
    <row r="19" spans="2:6">
      <c r="B19" s="31"/>
    </row>
    <row r="20" spans="2:6">
      <c r="B20" s="31"/>
    </row>
    <row r="35" spans="3:5">
      <c r="C35" s="4"/>
      <c r="D35" s="4"/>
      <c r="E35" s="4"/>
    </row>
    <row r="36" spans="3:5">
      <c r="C36" s="4"/>
      <c r="D36" s="4"/>
      <c r="E36" s="4"/>
    </row>
    <row r="37" spans="3:5">
      <c r="C37" s="4"/>
      <c r="D37" s="4"/>
      <c r="E37" s="4"/>
    </row>
    <row r="38" spans="3:5">
      <c r="C38" s="4"/>
      <c r="D38" s="4"/>
      <c r="E38" s="4"/>
    </row>
    <row r="39" spans="3:5">
      <c r="C39" s="4"/>
      <c r="D39" s="4"/>
      <c r="E39" s="4"/>
    </row>
  </sheetData>
  <conditionalFormatting sqref="D2:CP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{871B9104-AA66-4A16-A8EC-AE883D734651}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71B9104-AA66-4A16-A8EC-AE883D734651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D2:CP2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CA76D-3855-4A03-840D-A5A779DCDA9F}">
  <sheetPr>
    <tabColor rgb="FF92D050"/>
  </sheetPr>
  <dimension ref="A1:Q212"/>
  <sheetViews>
    <sheetView topLeftCell="R43" zoomScale="110" zoomScaleNormal="110" workbookViewId="0">
      <selection activeCell="G19" sqref="G19"/>
    </sheetView>
  </sheetViews>
  <sheetFormatPr baseColWidth="10" defaultColWidth="8.83203125" defaultRowHeight="13"/>
  <cols>
    <col min="1" max="1" width="8.83203125" style="7"/>
    <col min="2" max="2" width="40.5" style="7" bestFit="1" customWidth="1"/>
    <col min="3" max="3" width="26.1640625" style="7" bestFit="1" customWidth="1"/>
    <col min="4" max="4" width="32.83203125" style="7" bestFit="1" customWidth="1"/>
    <col min="5" max="5" width="21.83203125" style="7" bestFit="1" customWidth="1"/>
    <col min="6" max="7" width="30.5" style="7" bestFit="1" customWidth="1"/>
    <col min="8" max="8" width="29" style="7" bestFit="1" customWidth="1"/>
    <col min="9" max="9" width="16.6640625" style="7" customWidth="1"/>
    <col min="10" max="10" width="8.83203125" style="7"/>
    <col min="11" max="11" width="11.6640625" style="7" bestFit="1" customWidth="1"/>
    <col min="12" max="12" width="8.83203125" style="7"/>
    <col min="13" max="13" width="15.33203125" style="7" bestFit="1" customWidth="1"/>
    <col min="14" max="14" width="8.83203125" style="7"/>
    <col min="15" max="15" width="12.5" style="7" bestFit="1" customWidth="1"/>
    <col min="16" max="258" width="8.83203125" style="7"/>
    <col min="259" max="259" width="14.6640625" style="7" customWidth="1"/>
    <col min="260" max="260" width="20.1640625" style="7" customWidth="1"/>
    <col min="261" max="261" width="15.33203125" style="7" customWidth="1"/>
    <col min="262" max="262" width="17.1640625" style="7" customWidth="1"/>
    <col min="263" max="263" width="8.83203125" style="7"/>
    <col min="264" max="264" width="16.5" style="7" bestFit="1" customWidth="1"/>
    <col min="265" max="514" width="8.83203125" style="7"/>
    <col min="515" max="515" width="14.6640625" style="7" customWidth="1"/>
    <col min="516" max="516" width="20.1640625" style="7" customWidth="1"/>
    <col min="517" max="517" width="15.33203125" style="7" customWidth="1"/>
    <col min="518" max="518" width="17.1640625" style="7" customWidth="1"/>
    <col min="519" max="519" width="8.83203125" style="7"/>
    <col min="520" max="520" width="16.5" style="7" bestFit="1" customWidth="1"/>
    <col min="521" max="770" width="8.83203125" style="7"/>
    <col min="771" max="771" width="14.6640625" style="7" customWidth="1"/>
    <col min="772" max="772" width="20.1640625" style="7" customWidth="1"/>
    <col min="773" max="773" width="15.33203125" style="7" customWidth="1"/>
    <col min="774" max="774" width="17.1640625" style="7" customWidth="1"/>
    <col min="775" max="775" width="8.83203125" style="7"/>
    <col min="776" max="776" width="16.5" style="7" bestFit="1" customWidth="1"/>
    <col min="777" max="1026" width="8.83203125" style="7"/>
    <col min="1027" max="1027" width="14.6640625" style="7" customWidth="1"/>
    <col min="1028" max="1028" width="20.1640625" style="7" customWidth="1"/>
    <col min="1029" max="1029" width="15.33203125" style="7" customWidth="1"/>
    <col min="1030" max="1030" width="17.1640625" style="7" customWidth="1"/>
    <col min="1031" max="1031" width="8.83203125" style="7"/>
    <col min="1032" max="1032" width="16.5" style="7" bestFit="1" customWidth="1"/>
    <col min="1033" max="1282" width="8.83203125" style="7"/>
    <col min="1283" max="1283" width="14.6640625" style="7" customWidth="1"/>
    <col min="1284" max="1284" width="20.1640625" style="7" customWidth="1"/>
    <col min="1285" max="1285" width="15.33203125" style="7" customWidth="1"/>
    <col min="1286" max="1286" width="17.1640625" style="7" customWidth="1"/>
    <col min="1287" max="1287" width="8.83203125" style="7"/>
    <col min="1288" max="1288" width="16.5" style="7" bestFit="1" customWidth="1"/>
    <col min="1289" max="1538" width="8.83203125" style="7"/>
    <col min="1539" max="1539" width="14.6640625" style="7" customWidth="1"/>
    <col min="1540" max="1540" width="20.1640625" style="7" customWidth="1"/>
    <col min="1541" max="1541" width="15.33203125" style="7" customWidth="1"/>
    <col min="1542" max="1542" width="17.1640625" style="7" customWidth="1"/>
    <col min="1543" max="1543" width="8.83203125" style="7"/>
    <col min="1544" max="1544" width="16.5" style="7" bestFit="1" customWidth="1"/>
    <col min="1545" max="1794" width="8.83203125" style="7"/>
    <col min="1795" max="1795" width="14.6640625" style="7" customWidth="1"/>
    <col min="1796" max="1796" width="20.1640625" style="7" customWidth="1"/>
    <col min="1797" max="1797" width="15.33203125" style="7" customWidth="1"/>
    <col min="1798" max="1798" width="17.1640625" style="7" customWidth="1"/>
    <col min="1799" max="1799" width="8.83203125" style="7"/>
    <col min="1800" max="1800" width="16.5" style="7" bestFit="1" customWidth="1"/>
    <col min="1801" max="2050" width="8.83203125" style="7"/>
    <col min="2051" max="2051" width="14.6640625" style="7" customWidth="1"/>
    <col min="2052" max="2052" width="20.1640625" style="7" customWidth="1"/>
    <col min="2053" max="2053" width="15.33203125" style="7" customWidth="1"/>
    <col min="2054" max="2054" width="17.1640625" style="7" customWidth="1"/>
    <col min="2055" max="2055" width="8.83203125" style="7"/>
    <col min="2056" max="2056" width="16.5" style="7" bestFit="1" customWidth="1"/>
    <col min="2057" max="2306" width="8.83203125" style="7"/>
    <col min="2307" max="2307" width="14.6640625" style="7" customWidth="1"/>
    <col min="2308" max="2308" width="20.1640625" style="7" customWidth="1"/>
    <col min="2309" max="2309" width="15.33203125" style="7" customWidth="1"/>
    <col min="2310" max="2310" width="17.1640625" style="7" customWidth="1"/>
    <col min="2311" max="2311" width="8.83203125" style="7"/>
    <col min="2312" max="2312" width="16.5" style="7" bestFit="1" customWidth="1"/>
    <col min="2313" max="2562" width="8.83203125" style="7"/>
    <col min="2563" max="2563" width="14.6640625" style="7" customWidth="1"/>
    <col min="2564" max="2564" width="20.1640625" style="7" customWidth="1"/>
    <col min="2565" max="2565" width="15.33203125" style="7" customWidth="1"/>
    <col min="2566" max="2566" width="17.1640625" style="7" customWidth="1"/>
    <col min="2567" max="2567" width="8.83203125" style="7"/>
    <col min="2568" max="2568" width="16.5" style="7" bestFit="1" customWidth="1"/>
    <col min="2569" max="2818" width="8.83203125" style="7"/>
    <col min="2819" max="2819" width="14.6640625" style="7" customWidth="1"/>
    <col min="2820" max="2820" width="20.1640625" style="7" customWidth="1"/>
    <col min="2821" max="2821" width="15.33203125" style="7" customWidth="1"/>
    <col min="2822" max="2822" width="17.1640625" style="7" customWidth="1"/>
    <col min="2823" max="2823" width="8.83203125" style="7"/>
    <col min="2824" max="2824" width="16.5" style="7" bestFit="1" customWidth="1"/>
    <col min="2825" max="3074" width="8.83203125" style="7"/>
    <col min="3075" max="3075" width="14.6640625" style="7" customWidth="1"/>
    <col min="3076" max="3076" width="20.1640625" style="7" customWidth="1"/>
    <col min="3077" max="3077" width="15.33203125" style="7" customWidth="1"/>
    <col min="3078" max="3078" width="17.1640625" style="7" customWidth="1"/>
    <col min="3079" max="3079" width="8.83203125" style="7"/>
    <col min="3080" max="3080" width="16.5" style="7" bestFit="1" customWidth="1"/>
    <col min="3081" max="3330" width="8.83203125" style="7"/>
    <col min="3331" max="3331" width="14.6640625" style="7" customWidth="1"/>
    <col min="3332" max="3332" width="20.1640625" style="7" customWidth="1"/>
    <col min="3333" max="3333" width="15.33203125" style="7" customWidth="1"/>
    <col min="3334" max="3334" width="17.1640625" style="7" customWidth="1"/>
    <col min="3335" max="3335" width="8.83203125" style="7"/>
    <col min="3336" max="3336" width="16.5" style="7" bestFit="1" customWidth="1"/>
    <col min="3337" max="3586" width="8.83203125" style="7"/>
    <col min="3587" max="3587" width="14.6640625" style="7" customWidth="1"/>
    <col min="3588" max="3588" width="20.1640625" style="7" customWidth="1"/>
    <col min="3589" max="3589" width="15.33203125" style="7" customWidth="1"/>
    <col min="3590" max="3590" width="17.1640625" style="7" customWidth="1"/>
    <col min="3591" max="3591" width="8.83203125" style="7"/>
    <col min="3592" max="3592" width="16.5" style="7" bestFit="1" customWidth="1"/>
    <col min="3593" max="3842" width="8.83203125" style="7"/>
    <col min="3843" max="3843" width="14.6640625" style="7" customWidth="1"/>
    <col min="3844" max="3844" width="20.1640625" style="7" customWidth="1"/>
    <col min="3845" max="3845" width="15.33203125" style="7" customWidth="1"/>
    <col min="3846" max="3846" width="17.1640625" style="7" customWidth="1"/>
    <col min="3847" max="3847" width="8.83203125" style="7"/>
    <col min="3848" max="3848" width="16.5" style="7" bestFit="1" customWidth="1"/>
    <col min="3849" max="4098" width="8.83203125" style="7"/>
    <col min="4099" max="4099" width="14.6640625" style="7" customWidth="1"/>
    <col min="4100" max="4100" width="20.1640625" style="7" customWidth="1"/>
    <col min="4101" max="4101" width="15.33203125" style="7" customWidth="1"/>
    <col min="4102" max="4102" width="17.1640625" style="7" customWidth="1"/>
    <col min="4103" max="4103" width="8.83203125" style="7"/>
    <col min="4104" max="4104" width="16.5" style="7" bestFit="1" customWidth="1"/>
    <col min="4105" max="4354" width="8.83203125" style="7"/>
    <col min="4355" max="4355" width="14.6640625" style="7" customWidth="1"/>
    <col min="4356" max="4356" width="20.1640625" style="7" customWidth="1"/>
    <col min="4357" max="4357" width="15.33203125" style="7" customWidth="1"/>
    <col min="4358" max="4358" width="17.1640625" style="7" customWidth="1"/>
    <col min="4359" max="4359" width="8.83203125" style="7"/>
    <col min="4360" max="4360" width="16.5" style="7" bestFit="1" customWidth="1"/>
    <col min="4361" max="4610" width="8.83203125" style="7"/>
    <col min="4611" max="4611" width="14.6640625" style="7" customWidth="1"/>
    <col min="4612" max="4612" width="20.1640625" style="7" customWidth="1"/>
    <col min="4613" max="4613" width="15.33203125" style="7" customWidth="1"/>
    <col min="4614" max="4614" width="17.1640625" style="7" customWidth="1"/>
    <col min="4615" max="4615" width="8.83203125" style="7"/>
    <col min="4616" max="4616" width="16.5" style="7" bestFit="1" customWidth="1"/>
    <col min="4617" max="4866" width="8.83203125" style="7"/>
    <col min="4867" max="4867" width="14.6640625" style="7" customWidth="1"/>
    <col min="4868" max="4868" width="20.1640625" style="7" customWidth="1"/>
    <col min="4869" max="4869" width="15.33203125" style="7" customWidth="1"/>
    <col min="4870" max="4870" width="17.1640625" style="7" customWidth="1"/>
    <col min="4871" max="4871" width="8.83203125" style="7"/>
    <col min="4872" max="4872" width="16.5" style="7" bestFit="1" customWidth="1"/>
    <col min="4873" max="5122" width="8.83203125" style="7"/>
    <col min="5123" max="5123" width="14.6640625" style="7" customWidth="1"/>
    <col min="5124" max="5124" width="20.1640625" style="7" customWidth="1"/>
    <col min="5125" max="5125" width="15.33203125" style="7" customWidth="1"/>
    <col min="5126" max="5126" width="17.1640625" style="7" customWidth="1"/>
    <col min="5127" max="5127" width="8.83203125" style="7"/>
    <col min="5128" max="5128" width="16.5" style="7" bestFit="1" customWidth="1"/>
    <col min="5129" max="5378" width="8.83203125" style="7"/>
    <col min="5379" max="5379" width="14.6640625" style="7" customWidth="1"/>
    <col min="5380" max="5380" width="20.1640625" style="7" customWidth="1"/>
    <col min="5381" max="5381" width="15.33203125" style="7" customWidth="1"/>
    <col min="5382" max="5382" width="17.1640625" style="7" customWidth="1"/>
    <col min="5383" max="5383" width="8.83203125" style="7"/>
    <col min="5384" max="5384" width="16.5" style="7" bestFit="1" customWidth="1"/>
    <col min="5385" max="5634" width="8.83203125" style="7"/>
    <col min="5635" max="5635" width="14.6640625" style="7" customWidth="1"/>
    <col min="5636" max="5636" width="20.1640625" style="7" customWidth="1"/>
    <col min="5637" max="5637" width="15.33203125" style="7" customWidth="1"/>
    <col min="5638" max="5638" width="17.1640625" style="7" customWidth="1"/>
    <col min="5639" max="5639" width="8.83203125" style="7"/>
    <col min="5640" max="5640" width="16.5" style="7" bestFit="1" customWidth="1"/>
    <col min="5641" max="5890" width="8.83203125" style="7"/>
    <col min="5891" max="5891" width="14.6640625" style="7" customWidth="1"/>
    <col min="5892" max="5892" width="20.1640625" style="7" customWidth="1"/>
    <col min="5893" max="5893" width="15.33203125" style="7" customWidth="1"/>
    <col min="5894" max="5894" width="17.1640625" style="7" customWidth="1"/>
    <col min="5895" max="5895" width="8.83203125" style="7"/>
    <col min="5896" max="5896" width="16.5" style="7" bestFit="1" customWidth="1"/>
    <col min="5897" max="6146" width="8.83203125" style="7"/>
    <col min="6147" max="6147" width="14.6640625" style="7" customWidth="1"/>
    <col min="6148" max="6148" width="20.1640625" style="7" customWidth="1"/>
    <col min="6149" max="6149" width="15.33203125" style="7" customWidth="1"/>
    <col min="6150" max="6150" width="17.1640625" style="7" customWidth="1"/>
    <col min="6151" max="6151" width="8.83203125" style="7"/>
    <col min="6152" max="6152" width="16.5" style="7" bestFit="1" customWidth="1"/>
    <col min="6153" max="6402" width="8.83203125" style="7"/>
    <col min="6403" max="6403" width="14.6640625" style="7" customWidth="1"/>
    <col min="6404" max="6404" width="20.1640625" style="7" customWidth="1"/>
    <col min="6405" max="6405" width="15.33203125" style="7" customWidth="1"/>
    <col min="6406" max="6406" width="17.1640625" style="7" customWidth="1"/>
    <col min="6407" max="6407" width="8.83203125" style="7"/>
    <col min="6408" max="6408" width="16.5" style="7" bestFit="1" customWidth="1"/>
    <col min="6409" max="6658" width="8.83203125" style="7"/>
    <col min="6659" max="6659" width="14.6640625" style="7" customWidth="1"/>
    <col min="6660" max="6660" width="20.1640625" style="7" customWidth="1"/>
    <col min="6661" max="6661" width="15.33203125" style="7" customWidth="1"/>
    <col min="6662" max="6662" width="17.1640625" style="7" customWidth="1"/>
    <col min="6663" max="6663" width="8.83203125" style="7"/>
    <col min="6664" max="6664" width="16.5" style="7" bestFit="1" customWidth="1"/>
    <col min="6665" max="6914" width="8.83203125" style="7"/>
    <col min="6915" max="6915" width="14.6640625" style="7" customWidth="1"/>
    <col min="6916" max="6916" width="20.1640625" style="7" customWidth="1"/>
    <col min="6917" max="6917" width="15.33203125" style="7" customWidth="1"/>
    <col min="6918" max="6918" width="17.1640625" style="7" customWidth="1"/>
    <col min="6919" max="6919" width="8.83203125" style="7"/>
    <col min="6920" max="6920" width="16.5" style="7" bestFit="1" customWidth="1"/>
    <col min="6921" max="7170" width="8.83203125" style="7"/>
    <col min="7171" max="7171" width="14.6640625" style="7" customWidth="1"/>
    <col min="7172" max="7172" width="20.1640625" style="7" customWidth="1"/>
    <col min="7173" max="7173" width="15.33203125" style="7" customWidth="1"/>
    <col min="7174" max="7174" width="17.1640625" style="7" customWidth="1"/>
    <col min="7175" max="7175" width="8.83203125" style="7"/>
    <col min="7176" max="7176" width="16.5" style="7" bestFit="1" customWidth="1"/>
    <col min="7177" max="7426" width="8.83203125" style="7"/>
    <col min="7427" max="7427" width="14.6640625" style="7" customWidth="1"/>
    <col min="7428" max="7428" width="20.1640625" style="7" customWidth="1"/>
    <col min="7429" max="7429" width="15.33203125" style="7" customWidth="1"/>
    <col min="7430" max="7430" width="17.1640625" style="7" customWidth="1"/>
    <col min="7431" max="7431" width="8.83203125" style="7"/>
    <col min="7432" max="7432" width="16.5" style="7" bestFit="1" customWidth="1"/>
    <col min="7433" max="7682" width="8.83203125" style="7"/>
    <col min="7683" max="7683" width="14.6640625" style="7" customWidth="1"/>
    <col min="7684" max="7684" width="20.1640625" style="7" customWidth="1"/>
    <col min="7685" max="7685" width="15.33203125" style="7" customWidth="1"/>
    <col min="7686" max="7686" width="17.1640625" style="7" customWidth="1"/>
    <col min="7687" max="7687" width="8.83203125" style="7"/>
    <col min="7688" max="7688" width="16.5" style="7" bestFit="1" customWidth="1"/>
    <col min="7689" max="7938" width="8.83203125" style="7"/>
    <col min="7939" max="7939" width="14.6640625" style="7" customWidth="1"/>
    <col min="7940" max="7940" width="20.1640625" style="7" customWidth="1"/>
    <col min="7941" max="7941" width="15.33203125" style="7" customWidth="1"/>
    <col min="7942" max="7942" width="17.1640625" style="7" customWidth="1"/>
    <col min="7943" max="7943" width="8.83203125" style="7"/>
    <col min="7944" max="7944" width="16.5" style="7" bestFit="1" customWidth="1"/>
    <col min="7945" max="8194" width="8.83203125" style="7"/>
    <col min="8195" max="8195" width="14.6640625" style="7" customWidth="1"/>
    <col min="8196" max="8196" width="20.1640625" style="7" customWidth="1"/>
    <col min="8197" max="8197" width="15.33203125" style="7" customWidth="1"/>
    <col min="8198" max="8198" width="17.1640625" style="7" customWidth="1"/>
    <col min="8199" max="8199" width="8.83203125" style="7"/>
    <col min="8200" max="8200" width="16.5" style="7" bestFit="1" customWidth="1"/>
    <col min="8201" max="8450" width="8.83203125" style="7"/>
    <col min="8451" max="8451" width="14.6640625" style="7" customWidth="1"/>
    <col min="8452" max="8452" width="20.1640625" style="7" customWidth="1"/>
    <col min="8453" max="8453" width="15.33203125" style="7" customWidth="1"/>
    <col min="8454" max="8454" width="17.1640625" style="7" customWidth="1"/>
    <col min="8455" max="8455" width="8.83203125" style="7"/>
    <col min="8456" max="8456" width="16.5" style="7" bestFit="1" customWidth="1"/>
    <col min="8457" max="8706" width="8.83203125" style="7"/>
    <col min="8707" max="8707" width="14.6640625" style="7" customWidth="1"/>
    <col min="8708" max="8708" width="20.1640625" style="7" customWidth="1"/>
    <col min="8709" max="8709" width="15.33203125" style="7" customWidth="1"/>
    <col min="8710" max="8710" width="17.1640625" style="7" customWidth="1"/>
    <col min="8711" max="8711" width="8.83203125" style="7"/>
    <col min="8712" max="8712" width="16.5" style="7" bestFit="1" customWidth="1"/>
    <col min="8713" max="8962" width="8.83203125" style="7"/>
    <col min="8963" max="8963" width="14.6640625" style="7" customWidth="1"/>
    <col min="8964" max="8964" width="20.1640625" style="7" customWidth="1"/>
    <col min="8965" max="8965" width="15.33203125" style="7" customWidth="1"/>
    <col min="8966" max="8966" width="17.1640625" style="7" customWidth="1"/>
    <col min="8967" max="8967" width="8.83203125" style="7"/>
    <col min="8968" max="8968" width="16.5" style="7" bestFit="1" customWidth="1"/>
    <col min="8969" max="9218" width="8.83203125" style="7"/>
    <col min="9219" max="9219" width="14.6640625" style="7" customWidth="1"/>
    <col min="9220" max="9220" width="20.1640625" style="7" customWidth="1"/>
    <col min="9221" max="9221" width="15.33203125" style="7" customWidth="1"/>
    <col min="9222" max="9222" width="17.1640625" style="7" customWidth="1"/>
    <col min="9223" max="9223" width="8.83203125" style="7"/>
    <col min="9224" max="9224" width="16.5" style="7" bestFit="1" customWidth="1"/>
    <col min="9225" max="9474" width="8.83203125" style="7"/>
    <col min="9475" max="9475" width="14.6640625" style="7" customWidth="1"/>
    <col min="9476" max="9476" width="20.1640625" style="7" customWidth="1"/>
    <col min="9477" max="9477" width="15.33203125" style="7" customWidth="1"/>
    <col min="9478" max="9478" width="17.1640625" style="7" customWidth="1"/>
    <col min="9479" max="9479" width="8.83203125" style="7"/>
    <col min="9480" max="9480" width="16.5" style="7" bestFit="1" customWidth="1"/>
    <col min="9481" max="9730" width="8.83203125" style="7"/>
    <col min="9731" max="9731" width="14.6640625" style="7" customWidth="1"/>
    <col min="9732" max="9732" width="20.1640625" style="7" customWidth="1"/>
    <col min="9733" max="9733" width="15.33203125" style="7" customWidth="1"/>
    <col min="9734" max="9734" width="17.1640625" style="7" customWidth="1"/>
    <col min="9735" max="9735" width="8.83203125" style="7"/>
    <col min="9736" max="9736" width="16.5" style="7" bestFit="1" customWidth="1"/>
    <col min="9737" max="9986" width="8.83203125" style="7"/>
    <col min="9987" max="9987" width="14.6640625" style="7" customWidth="1"/>
    <col min="9988" max="9988" width="20.1640625" style="7" customWidth="1"/>
    <col min="9989" max="9989" width="15.33203125" style="7" customWidth="1"/>
    <col min="9990" max="9990" width="17.1640625" style="7" customWidth="1"/>
    <col min="9991" max="9991" width="8.83203125" style="7"/>
    <col min="9992" max="9992" width="16.5" style="7" bestFit="1" customWidth="1"/>
    <col min="9993" max="10242" width="8.83203125" style="7"/>
    <col min="10243" max="10243" width="14.6640625" style="7" customWidth="1"/>
    <col min="10244" max="10244" width="20.1640625" style="7" customWidth="1"/>
    <col min="10245" max="10245" width="15.33203125" style="7" customWidth="1"/>
    <col min="10246" max="10246" width="17.1640625" style="7" customWidth="1"/>
    <col min="10247" max="10247" width="8.83203125" style="7"/>
    <col min="10248" max="10248" width="16.5" style="7" bestFit="1" customWidth="1"/>
    <col min="10249" max="10498" width="8.83203125" style="7"/>
    <col min="10499" max="10499" width="14.6640625" style="7" customWidth="1"/>
    <col min="10500" max="10500" width="20.1640625" style="7" customWidth="1"/>
    <col min="10501" max="10501" width="15.33203125" style="7" customWidth="1"/>
    <col min="10502" max="10502" width="17.1640625" style="7" customWidth="1"/>
    <col min="10503" max="10503" width="8.83203125" style="7"/>
    <col min="10504" max="10504" width="16.5" style="7" bestFit="1" customWidth="1"/>
    <col min="10505" max="10754" width="8.83203125" style="7"/>
    <col min="10755" max="10755" width="14.6640625" style="7" customWidth="1"/>
    <col min="10756" max="10756" width="20.1640625" style="7" customWidth="1"/>
    <col min="10757" max="10757" width="15.33203125" style="7" customWidth="1"/>
    <col min="10758" max="10758" width="17.1640625" style="7" customWidth="1"/>
    <col min="10759" max="10759" width="8.83203125" style="7"/>
    <col min="10760" max="10760" width="16.5" style="7" bestFit="1" customWidth="1"/>
    <col min="10761" max="11010" width="8.83203125" style="7"/>
    <col min="11011" max="11011" width="14.6640625" style="7" customWidth="1"/>
    <col min="11012" max="11012" width="20.1640625" style="7" customWidth="1"/>
    <col min="11013" max="11013" width="15.33203125" style="7" customWidth="1"/>
    <col min="11014" max="11014" width="17.1640625" style="7" customWidth="1"/>
    <col min="11015" max="11015" width="8.83203125" style="7"/>
    <col min="11016" max="11016" width="16.5" style="7" bestFit="1" customWidth="1"/>
    <col min="11017" max="11266" width="8.83203125" style="7"/>
    <col min="11267" max="11267" width="14.6640625" style="7" customWidth="1"/>
    <col min="11268" max="11268" width="20.1640625" style="7" customWidth="1"/>
    <col min="11269" max="11269" width="15.33203125" style="7" customWidth="1"/>
    <col min="11270" max="11270" width="17.1640625" style="7" customWidth="1"/>
    <col min="11271" max="11271" width="8.83203125" style="7"/>
    <col min="11272" max="11272" width="16.5" style="7" bestFit="1" customWidth="1"/>
    <col min="11273" max="11522" width="8.83203125" style="7"/>
    <col min="11523" max="11523" width="14.6640625" style="7" customWidth="1"/>
    <col min="11524" max="11524" width="20.1640625" style="7" customWidth="1"/>
    <col min="11525" max="11525" width="15.33203125" style="7" customWidth="1"/>
    <col min="11526" max="11526" width="17.1640625" style="7" customWidth="1"/>
    <col min="11527" max="11527" width="8.83203125" style="7"/>
    <col min="11528" max="11528" width="16.5" style="7" bestFit="1" customWidth="1"/>
    <col min="11529" max="11778" width="8.83203125" style="7"/>
    <col min="11779" max="11779" width="14.6640625" style="7" customWidth="1"/>
    <col min="11780" max="11780" width="20.1640625" style="7" customWidth="1"/>
    <col min="11781" max="11781" width="15.33203125" style="7" customWidth="1"/>
    <col min="11782" max="11782" width="17.1640625" style="7" customWidth="1"/>
    <col min="11783" max="11783" width="8.83203125" style="7"/>
    <col min="11784" max="11784" width="16.5" style="7" bestFit="1" customWidth="1"/>
    <col min="11785" max="12034" width="8.83203125" style="7"/>
    <col min="12035" max="12035" width="14.6640625" style="7" customWidth="1"/>
    <col min="12036" max="12036" width="20.1640625" style="7" customWidth="1"/>
    <col min="12037" max="12037" width="15.33203125" style="7" customWidth="1"/>
    <col min="12038" max="12038" width="17.1640625" style="7" customWidth="1"/>
    <col min="12039" max="12039" width="8.83203125" style="7"/>
    <col min="12040" max="12040" width="16.5" style="7" bestFit="1" customWidth="1"/>
    <col min="12041" max="12290" width="8.83203125" style="7"/>
    <col min="12291" max="12291" width="14.6640625" style="7" customWidth="1"/>
    <col min="12292" max="12292" width="20.1640625" style="7" customWidth="1"/>
    <col min="12293" max="12293" width="15.33203125" style="7" customWidth="1"/>
    <col min="12294" max="12294" width="17.1640625" style="7" customWidth="1"/>
    <col min="12295" max="12295" width="8.83203125" style="7"/>
    <col min="12296" max="12296" width="16.5" style="7" bestFit="1" customWidth="1"/>
    <col min="12297" max="12546" width="8.83203125" style="7"/>
    <col min="12547" max="12547" width="14.6640625" style="7" customWidth="1"/>
    <col min="12548" max="12548" width="20.1640625" style="7" customWidth="1"/>
    <col min="12549" max="12549" width="15.33203125" style="7" customWidth="1"/>
    <col min="12550" max="12550" width="17.1640625" style="7" customWidth="1"/>
    <col min="12551" max="12551" width="8.83203125" style="7"/>
    <col min="12552" max="12552" width="16.5" style="7" bestFit="1" customWidth="1"/>
    <col min="12553" max="12802" width="8.83203125" style="7"/>
    <col min="12803" max="12803" width="14.6640625" style="7" customWidth="1"/>
    <col min="12804" max="12804" width="20.1640625" style="7" customWidth="1"/>
    <col min="12805" max="12805" width="15.33203125" style="7" customWidth="1"/>
    <col min="12806" max="12806" width="17.1640625" style="7" customWidth="1"/>
    <col min="12807" max="12807" width="8.83203125" style="7"/>
    <col min="12808" max="12808" width="16.5" style="7" bestFit="1" customWidth="1"/>
    <col min="12809" max="13058" width="8.83203125" style="7"/>
    <col min="13059" max="13059" width="14.6640625" style="7" customWidth="1"/>
    <col min="13060" max="13060" width="20.1640625" style="7" customWidth="1"/>
    <col min="13061" max="13061" width="15.33203125" style="7" customWidth="1"/>
    <col min="13062" max="13062" width="17.1640625" style="7" customWidth="1"/>
    <col min="13063" max="13063" width="8.83203125" style="7"/>
    <col min="13064" max="13064" width="16.5" style="7" bestFit="1" customWidth="1"/>
    <col min="13065" max="13314" width="8.83203125" style="7"/>
    <col min="13315" max="13315" width="14.6640625" style="7" customWidth="1"/>
    <col min="13316" max="13316" width="20.1640625" style="7" customWidth="1"/>
    <col min="13317" max="13317" width="15.33203125" style="7" customWidth="1"/>
    <col min="13318" max="13318" width="17.1640625" style="7" customWidth="1"/>
    <col min="13319" max="13319" width="8.83203125" style="7"/>
    <col min="13320" max="13320" width="16.5" style="7" bestFit="1" customWidth="1"/>
    <col min="13321" max="13570" width="8.83203125" style="7"/>
    <col min="13571" max="13571" width="14.6640625" style="7" customWidth="1"/>
    <col min="13572" max="13572" width="20.1640625" style="7" customWidth="1"/>
    <col min="13573" max="13573" width="15.33203125" style="7" customWidth="1"/>
    <col min="13574" max="13574" width="17.1640625" style="7" customWidth="1"/>
    <col min="13575" max="13575" width="8.83203125" style="7"/>
    <col min="13576" max="13576" width="16.5" style="7" bestFit="1" customWidth="1"/>
    <col min="13577" max="13826" width="8.83203125" style="7"/>
    <col min="13827" max="13827" width="14.6640625" style="7" customWidth="1"/>
    <col min="13828" max="13828" width="20.1640625" style="7" customWidth="1"/>
    <col min="13829" max="13829" width="15.33203125" style="7" customWidth="1"/>
    <col min="13830" max="13830" width="17.1640625" style="7" customWidth="1"/>
    <col min="13831" max="13831" width="8.83203125" style="7"/>
    <col min="13832" max="13832" width="16.5" style="7" bestFit="1" customWidth="1"/>
    <col min="13833" max="14082" width="8.83203125" style="7"/>
    <col min="14083" max="14083" width="14.6640625" style="7" customWidth="1"/>
    <col min="14084" max="14084" width="20.1640625" style="7" customWidth="1"/>
    <col min="14085" max="14085" width="15.33203125" style="7" customWidth="1"/>
    <col min="14086" max="14086" width="17.1640625" style="7" customWidth="1"/>
    <col min="14087" max="14087" width="8.83203125" style="7"/>
    <col min="14088" max="14088" width="16.5" style="7" bestFit="1" customWidth="1"/>
    <col min="14089" max="14338" width="8.83203125" style="7"/>
    <col min="14339" max="14339" width="14.6640625" style="7" customWidth="1"/>
    <col min="14340" max="14340" width="20.1640625" style="7" customWidth="1"/>
    <col min="14341" max="14341" width="15.33203125" style="7" customWidth="1"/>
    <col min="14342" max="14342" width="17.1640625" style="7" customWidth="1"/>
    <col min="14343" max="14343" width="8.83203125" style="7"/>
    <col min="14344" max="14344" width="16.5" style="7" bestFit="1" customWidth="1"/>
    <col min="14345" max="14594" width="8.83203125" style="7"/>
    <col min="14595" max="14595" width="14.6640625" style="7" customWidth="1"/>
    <col min="14596" max="14596" width="20.1640625" style="7" customWidth="1"/>
    <col min="14597" max="14597" width="15.33203125" style="7" customWidth="1"/>
    <col min="14598" max="14598" width="17.1640625" style="7" customWidth="1"/>
    <col min="14599" max="14599" width="8.83203125" style="7"/>
    <col min="14600" max="14600" width="16.5" style="7" bestFit="1" customWidth="1"/>
    <col min="14601" max="14850" width="8.83203125" style="7"/>
    <col min="14851" max="14851" width="14.6640625" style="7" customWidth="1"/>
    <col min="14852" max="14852" width="20.1640625" style="7" customWidth="1"/>
    <col min="14853" max="14853" width="15.33203125" style="7" customWidth="1"/>
    <col min="14854" max="14854" width="17.1640625" style="7" customWidth="1"/>
    <col min="14855" max="14855" width="8.83203125" style="7"/>
    <col min="14856" max="14856" width="16.5" style="7" bestFit="1" customWidth="1"/>
    <col min="14857" max="15106" width="8.83203125" style="7"/>
    <col min="15107" max="15107" width="14.6640625" style="7" customWidth="1"/>
    <col min="15108" max="15108" width="20.1640625" style="7" customWidth="1"/>
    <col min="15109" max="15109" width="15.33203125" style="7" customWidth="1"/>
    <col min="15110" max="15110" width="17.1640625" style="7" customWidth="1"/>
    <col min="15111" max="15111" width="8.83203125" style="7"/>
    <col min="15112" max="15112" width="16.5" style="7" bestFit="1" customWidth="1"/>
    <col min="15113" max="15362" width="8.83203125" style="7"/>
    <col min="15363" max="15363" width="14.6640625" style="7" customWidth="1"/>
    <col min="15364" max="15364" width="20.1640625" style="7" customWidth="1"/>
    <col min="15365" max="15365" width="15.33203125" style="7" customWidth="1"/>
    <col min="15366" max="15366" width="17.1640625" style="7" customWidth="1"/>
    <col min="15367" max="15367" width="8.83203125" style="7"/>
    <col min="15368" max="15368" width="16.5" style="7" bestFit="1" customWidth="1"/>
    <col min="15369" max="15618" width="8.83203125" style="7"/>
    <col min="15619" max="15619" width="14.6640625" style="7" customWidth="1"/>
    <col min="15620" max="15620" width="20.1640625" style="7" customWidth="1"/>
    <col min="15621" max="15621" width="15.33203125" style="7" customWidth="1"/>
    <col min="15622" max="15622" width="17.1640625" style="7" customWidth="1"/>
    <col min="15623" max="15623" width="8.83203125" style="7"/>
    <col min="15624" max="15624" width="16.5" style="7" bestFit="1" customWidth="1"/>
    <col min="15625" max="15874" width="8.83203125" style="7"/>
    <col min="15875" max="15875" width="14.6640625" style="7" customWidth="1"/>
    <col min="15876" max="15876" width="20.1640625" style="7" customWidth="1"/>
    <col min="15877" max="15877" width="15.33203125" style="7" customWidth="1"/>
    <col min="15878" max="15878" width="17.1640625" style="7" customWidth="1"/>
    <col min="15879" max="15879" width="8.83203125" style="7"/>
    <col min="15880" max="15880" width="16.5" style="7" bestFit="1" customWidth="1"/>
    <col min="15881" max="16130" width="8.83203125" style="7"/>
    <col min="16131" max="16131" width="14.6640625" style="7" customWidth="1"/>
    <col min="16132" max="16132" width="20.1640625" style="7" customWidth="1"/>
    <col min="16133" max="16133" width="15.33203125" style="7" customWidth="1"/>
    <col min="16134" max="16134" width="17.1640625" style="7" customWidth="1"/>
    <col min="16135" max="16135" width="8.83203125" style="7"/>
    <col min="16136" max="16136" width="16.5" style="7" bestFit="1" customWidth="1"/>
    <col min="16137" max="16384" width="8.83203125" style="7"/>
  </cols>
  <sheetData>
    <row r="1" spans="1:15">
      <c r="B1" s="132"/>
      <c r="C1" s="132"/>
      <c r="D1" s="132"/>
      <c r="E1" s="132"/>
      <c r="F1" s="132"/>
      <c r="G1" s="132"/>
      <c r="H1" s="132"/>
      <c r="I1" s="132"/>
    </row>
    <row r="3" spans="1:15" ht="14" thickBot="1"/>
    <row r="4" spans="1:15" ht="14" thickBot="1">
      <c r="C4" s="9" t="s">
        <v>162</v>
      </c>
      <c r="D4" s="10"/>
      <c r="E4" s="11" t="s">
        <v>163</v>
      </c>
      <c r="F4" s="12"/>
    </row>
    <row r="5" spans="1:15">
      <c r="A5" s="8"/>
      <c r="C5" s="76"/>
      <c r="E5" s="76"/>
    </row>
    <row r="6" spans="1:15" ht="14">
      <c r="A6" s="8"/>
      <c r="C6" s="13"/>
      <c r="D6" s="14" t="s">
        <v>164</v>
      </c>
      <c r="E6" s="13"/>
      <c r="G6" s="14" t="s">
        <v>165</v>
      </c>
    </row>
    <row r="7" spans="1:15" ht="15">
      <c r="A7" s="8"/>
      <c r="B7" s="8" t="s">
        <v>166</v>
      </c>
      <c r="C7" s="77">
        <v>36820185.167807028</v>
      </c>
      <c r="D7" s="74">
        <f>+C7/(SUM(C$7:C$11))</f>
        <v>0.28815077726332183</v>
      </c>
      <c r="E7" s="78">
        <v>54.951270000000001</v>
      </c>
      <c r="F7" s="75">
        <f>+E7*C7</f>
        <v>2023315936.6061592</v>
      </c>
      <c r="G7" s="74">
        <f>+F7/(SUM(F$7:F$11))</f>
        <v>0.85897191440788301</v>
      </c>
      <c r="K7" s="33"/>
    </row>
    <row r="8" spans="1:15" ht="15">
      <c r="A8" s="8"/>
      <c r="B8" s="8" t="s">
        <v>167</v>
      </c>
      <c r="C8" s="77">
        <v>87909886.005888641</v>
      </c>
      <c r="D8" s="74">
        <f>+C8/(SUM(C$7:C$11))</f>
        <v>0.68797323713284131</v>
      </c>
      <c r="E8" s="78">
        <v>0.66242999999999996</v>
      </c>
      <c r="F8" s="75">
        <f>+E8*C8</f>
        <v>58234145.786880806</v>
      </c>
      <c r="G8" s="74">
        <f>+F8/(SUM(F$7:F$11))</f>
        <v>2.4722533335238342E-2</v>
      </c>
      <c r="K8" s="33"/>
      <c r="M8" s="35"/>
      <c r="O8" s="36"/>
    </row>
    <row r="9" spans="1:15" ht="15">
      <c r="A9" s="8"/>
      <c r="B9" s="8" t="s">
        <v>168</v>
      </c>
      <c r="C9" s="77">
        <v>2013280.7211685004</v>
      </c>
      <c r="D9" s="74">
        <f>+C9/(SUM(C$7:C$11))</f>
        <v>1.5755716654059303E-2</v>
      </c>
      <c r="E9" s="78">
        <v>65.039860000000004</v>
      </c>
      <c r="F9" s="75">
        <f>+E9*C9</f>
        <v>130943496.24549831</v>
      </c>
      <c r="G9" s="74">
        <f>+F9/(SUM(F$7:F$11))</f>
        <v>5.5590322605732961E-2</v>
      </c>
      <c r="K9" s="33"/>
    </row>
    <row r="10" spans="1:15" ht="15">
      <c r="A10" s="8"/>
      <c r="B10" s="8" t="s">
        <v>169</v>
      </c>
      <c r="C10" s="77">
        <v>784595.41158025048</v>
      </c>
      <c r="D10" s="74">
        <f>+C10/(SUM(C$7:C$11))</f>
        <v>6.1401586291248483E-3</v>
      </c>
      <c r="E10" s="78">
        <v>29.564689999999999</v>
      </c>
      <c r="F10" s="75">
        <f>+E10*C10</f>
        <v>23196320.118792515</v>
      </c>
      <c r="G10" s="74">
        <f>+F10/(SUM(F$7:F$11))</f>
        <v>9.8476896954999473E-3</v>
      </c>
      <c r="K10" s="33"/>
    </row>
    <row r="11" spans="1:15" ht="16" thickBot="1">
      <c r="A11" s="8"/>
      <c r="B11" s="8" t="s">
        <v>170</v>
      </c>
      <c r="C11" s="83">
        <v>253020.41296420005</v>
      </c>
      <c r="D11" s="74">
        <f>+C11/(SUM(C$7:C$11))</f>
        <v>1.9801103206527745E-3</v>
      </c>
      <c r="E11" s="84">
        <v>473.55444</v>
      </c>
      <c r="F11" s="75">
        <f>+E11*C11</f>
        <v>119818939.9698305</v>
      </c>
      <c r="G11" s="74">
        <f>+F11/(SUM(F$7:F$11))</f>
        <v>5.0867539955645705E-2</v>
      </c>
      <c r="K11" s="33"/>
    </row>
    <row r="12" spans="1:15" ht="14">
      <c r="A12" s="15"/>
      <c r="C12" s="16"/>
      <c r="D12" s="17">
        <f>+SUM(D7:D11)</f>
        <v>1</v>
      </c>
      <c r="F12" s="18"/>
      <c r="G12" s="17">
        <f>+SUM(G7:G11)</f>
        <v>1</v>
      </c>
    </row>
    <row r="13" spans="1:15">
      <c r="C13" s="16"/>
    </row>
    <row r="14" spans="1:15">
      <c r="B14" s="7" t="s">
        <v>171</v>
      </c>
      <c r="C14" s="19">
        <f>+SUM(C7:C11)/1000</f>
        <v>127780.96771940861</v>
      </c>
      <c r="D14" s="37"/>
      <c r="E14" s="7" t="s">
        <v>172</v>
      </c>
      <c r="F14" s="18">
        <f>+SUM(F7:F11)</f>
        <v>2355508838.7271614</v>
      </c>
    </row>
    <row r="15" spans="1:15">
      <c r="C15" s="19"/>
    </row>
    <row r="17" spans="2:17" ht="15">
      <c r="B17" s="49" t="s">
        <v>173</v>
      </c>
      <c r="C17" s="59">
        <f>+'IPCC 2021_Characterization'!C6</f>
        <v>134.45022726624413</v>
      </c>
      <c r="D17" s="49" t="s">
        <v>174</v>
      </c>
      <c r="E17" s="50">
        <f>C14*C17/1000</f>
        <v>17180.180150175092</v>
      </c>
      <c r="F17" s="49" t="s">
        <v>175</v>
      </c>
      <c r="G17" s="133" t="s">
        <v>173</v>
      </c>
      <c r="H17" s="133"/>
      <c r="M17" s="38"/>
      <c r="N17"/>
      <c r="O17"/>
      <c r="P17"/>
      <c r="Q17"/>
    </row>
    <row r="18" spans="2:17" ht="21">
      <c r="C18" s="34"/>
      <c r="D18" s="34"/>
      <c r="G18" s="73" t="s">
        <v>176</v>
      </c>
      <c r="L18" s="134"/>
      <c r="M18" s="72"/>
      <c r="N18" s="72"/>
      <c r="O18" s="72"/>
      <c r="P18" s="72"/>
    </row>
    <row r="19" spans="2:17" s="42" customFormat="1" ht="15">
      <c r="B19" s="43" t="str">
        <f>+B7</f>
        <v>Gold</v>
      </c>
      <c r="C19" s="44">
        <f>C7/1000</f>
        <v>36820.185167807031</v>
      </c>
      <c r="D19" s="45" t="s">
        <v>177</v>
      </c>
      <c r="E19" s="44">
        <f>D7*E$17</f>
        <v>4950.4822637968464</v>
      </c>
      <c r="F19" s="46" t="s">
        <v>175</v>
      </c>
      <c r="G19" s="60">
        <f>E$17*G7/C19</f>
        <v>0.40079353664877665</v>
      </c>
      <c r="H19" s="51" t="s">
        <v>178</v>
      </c>
      <c r="L19" s="134"/>
      <c r="M19" s="47"/>
      <c r="N19" s="47"/>
      <c r="O19" s="47"/>
      <c r="P19" s="47"/>
    </row>
    <row r="20" spans="2:17" s="42" customFormat="1" ht="15">
      <c r="B20" s="43" t="str">
        <f t="shared" ref="B20:B23" si="0">+B8</f>
        <v>Silver</v>
      </c>
      <c r="C20" s="44">
        <f>C8/1000</f>
        <v>87909.886005888635</v>
      </c>
      <c r="D20" s="45" t="s">
        <v>177</v>
      </c>
      <c r="E20" s="44">
        <f>D8*E$17</f>
        <v>11819.504152441343</v>
      </c>
      <c r="F20" s="46" t="s">
        <v>175</v>
      </c>
      <c r="G20" s="79">
        <f>E$17*G8/C20</f>
        <v>4.8315109456478281E-3</v>
      </c>
      <c r="H20" s="51" t="s">
        <v>178</v>
      </c>
      <c r="L20" s="134"/>
      <c r="M20" s="48"/>
      <c r="N20" s="48"/>
      <c r="O20" s="48"/>
      <c r="P20" s="48"/>
    </row>
    <row r="21" spans="2:17" s="42" customFormat="1" ht="15">
      <c r="B21" s="43" t="str">
        <f t="shared" si="0"/>
        <v>Palladium</v>
      </c>
      <c r="C21" s="44">
        <f>C9/1000</f>
        <v>2013.2807211685003</v>
      </c>
      <c r="D21" s="45" t="s">
        <v>177</v>
      </c>
      <c r="E21" s="44">
        <f>D9*E$17</f>
        <v>270.68605051185278</v>
      </c>
      <c r="F21" s="46" t="s">
        <v>175</v>
      </c>
      <c r="G21" s="60">
        <f>E$17*G9/C21</f>
        <v>0.47437585177815378</v>
      </c>
      <c r="H21" s="51" t="s">
        <v>178</v>
      </c>
      <c r="L21" s="134"/>
      <c r="M21" s="47"/>
      <c r="N21" s="47"/>
      <c r="O21" s="47"/>
      <c r="P21" s="47"/>
    </row>
    <row r="22" spans="2:17" s="42" customFormat="1" ht="14">
      <c r="B22" s="43" t="str">
        <f t="shared" si="0"/>
        <v>Platinum</v>
      </c>
      <c r="C22" s="44">
        <f>C10/1000</f>
        <v>784.59541158025047</v>
      </c>
      <c r="D22" s="45" t="s">
        <v>177</v>
      </c>
      <c r="E22" s="44">
        <f>D10*E$17</f>
        <v>105.48903139901702</v>
      </c>
      <c r="F22" s="46" t="s">
        <v>175</v>
      </c>
      <c r="G22" s="60">
        <f>E$17*G10/C22</f>
        <v>0.21563353613164396</v>
      </c>
      <c r="H22" s="51" t="s">
        <v>178</v>
      </c>
      <c r="L22" s="135"/>
      <c r="M22" s="135"/>
      <c r="N22" s="135"/>
      <c r="O22" s="135"/>
      <c r="P22" s="135"/>
    </row>
    <row r="23" spans="2:17" s="42" customFormat="1" ht="14">
      <c r="B23" s="43" t="str">
        <f t="shared" si="0"/>
        <v>Rhodium</v>
      </c>
      <c r="C23" s="44">
        <f>C11/1000</f>
        <v>253.02041296420003</v>
      </c>
      <c r="D23" s="45" t="s">
        <v>177</v>
      </c>
      <c r="E23" s="44">
        <f>D11*E$17</f>
        <v>34.018652026035632</v>
      </c>
      <c r="F23" s="46" t="s">
        <v>175</v>
      </c>
      <c r="G23" s="60">
        <f>E$17*G11/C23</f>
        <v>3.4539248829614122</v>
      </c>
      <c r="H23" s="51" t="s">
        <v>178</v>
      </c>
      <c r="L23" s="135"/>
      <c r="M23" s="135"/>
      <c r="N23" s="135"/>
      <c r="O23" s="135"/>
      <c r="P23" s="135"/>
    </row>
    <row r="24" spans="2:17">
      <c r="M24" s="136"/>
      <c r="N24" s="136"/>
      <c r="O24" s="136"/>
      <c r="P24" s="136"/>
      <c r="Q24" s="136"/>
    </row>
    <row r="25" spans="2:17">
      <c r="G25" s="32"/>
      <c r="M25" s="136"/>
      <c r="N25" s="136"/>
      <c r="O25" s="136"/>
      <c r="P25" s="136"/>
      <c r="Q25" s="136"/>
    </row>
    <row r="26" spans="2:17">
      <c r="M26" s="136"/>
      <c r="N26" s="136"/>
      <c r="O26" s="136"/>
      <c r="P26" s="136"/>
      <c r="Q26" s="136"/>
    </row>
    <row r="27" spans="2:17">
      <c r="M27" s="136"/>
      <c r="N27" s="136"/>
      <c r="O27" s="136"/>
      <c r="P27" s="136"/>
      <c r="Q27" s="136"/>
    </row>
    <row r="28" spans="2:17" ht="14" thickBot="1">
      <c r="M28" s="136"/>
      <c r="N28" s="136"/>
      <c r="O28" s="136"/>
      <c r="P28" s="136"/>
      <c r="Q28" s="136"/>
    </row>
    <row r="29" spans="2:17" ht="15" thickBot="1">
      <c r="B29" s="105"/>
      <c r="C29" s="137" t="s">
        <v>179</v>
      </c>
      <c r="D29" s="138"/>
      <c r="E29" s="139" t="s">
        <v>180</v>
      </c>
      <c r="F29" s="140"/>
      <c r="G29" s="141"/>
      <c r="H29" s="101" t="s">
        <v>181</v>
      </c>
      <c r="I29" s="80"/>
      <c r="M29" s="136"/>
      <c r="N29" s="136"/>
      <c r="O29" s="136"/>
      <c r="P29" s="136"/>
      <c r="Q29" s="136"/>
    </row>
    <row r="30" spans="2:17" ht="18">
      <c r="B30" s="106" t="s">
        <v>182</v>
      </c>
      <c r="C30" s="95" t="s">
        <v>183</v>
      </c>
      <c r="D30" s="96" t="s">
        <v>184</v>
      </c>
      <c r="E30" s="85" t="s">
        <v>185</v>
      </c>
      <c r="F30" s="86" t="s">
        <v>186</v>
      </c>
      <c r="G30" s="87" t="s">
        <v>187</v>
      </c>
      <c r="H30" s="102" t="s">
        <v>188</v>
      </c>
      <c r="J30" s="39"/>
      <c r="L30" s="136"/>
      <c r="M30" s="136"/>
      <c r="N30" s="136"/>
      <c r="O30" s="136"/>
      <c r="P30" s="136"/>
    </row>
    <row r="31" spans="2:17" ht="18">
      <c r="B31" s="107" t="s">
        <v>189</v>
      </c>
      <c r="C31" s="97">
        <v>17.2</v>
      </c>
      <c r="D31" s="98">
        <v>50</v>
      </c>
      <c r="E31" s="88">
        <v>0.92</v>
      </c>
      <c r="F31" s="52">
        <v>0.35</v>
      </c>
      <c r="G31" s="89">
        <v>2.2599999999999998</v>
      </c>
      <c r="H31" s="103">
        <f>G19</f>
        <v>0.40079353664877665</v>
      </c>
      <c r="I31" s="111">
        <f>0.05*H31</f>
        <v>2.0039676832438832E-2</v>
      </c>
      <c r="J31" s="39"/>
      <c r="L31" s="136"/>
      <c r="M31" s="136"/>
      <c r="N31" s="136"/>
      <c r="O31" s="136"/>
      <c r="P31" s="136"/>
    </row>
    <row r="32" spans="2:17" ht="14">
      <c r="B32" s="107" t="s">
        <v>190</v>
      </c>
      <c r="C32" s="97">
        <v>0.3</v>
      </c>
      <c r="D32" s="98">
        <v>0.5</v>
      </c>
      <c r="E32" s="90">
        <f>15.7/1000</f>
        <v>1.5699999999999999E-2</v>
      </c>
      <c r="F32" s="56">
        <f>5.9/1000</f>
        <v>5.9000000000000007E-3</v>
      </c>
      <c r="G32" s="91">
        <f>36/1000</f>
        <v>3.5999999999999997E-2</v>
      </c>
      <c r="H32" s="103">
        <f>G20</f>
        <v>4.8315109456478281E-3</v>
      </c>
      <c r="I32" s="111">
        <f t="shared" ref="I32:I36" si="1">0.05*H32</f>
        <v>2.4157554728239142E-4</v>
      </c>
    </row>
    <row r="33" spans="2:12" ht="14">
      <c r="B33" s="107" t="s">
        <v>191</v>
      </c>
      <c r="C33" s="97">
        <v>13.5</v>
      </c>
      <c r="D33" s="98">
        <v>13</v>
      </c>
      <c r="E33" s="90">
        <v>0.17899999999999999</v>
      </c>
      <c r="F33" s="56">
        <v>0.13400000000000001</v>
      </c>
      <c r="G33" s="91">
        <v>0.24199999999999999</v>
      </c>
      <c r="H33" s="103">
        <f>G21</f>
        <v>0.47437585177815378</v>
      </c>
      <c r="I33" s="111">
        <f t="shared" si="1"/>
        <v>2.3718792588907689E-2</v>
      </c>
    </row>
    <row r="34" spans="2:12" ht="14">
      <c r="B34" s="107" t="s">
        <v>192</v>
      </c>
      <c r="C34" s="97" t="s">
        <v>193</v>
      </c>
      <c r="D34" s="98" t="s">
        <v>193</v>
      </c>
      <c r="E34" s="90">
        <v>0.40400000000000003</v>
      </c>
      <c r="F34" s="56">
        <v>0.14299999999999999</v>
      </c>
      <c r="G34" s="91">
        <v>0.89500000000000002</v>
      </c>
      <c r="H34" s="103">
        <f>G22</f>
        <v>0.21563353613164396</v>
      </c>
      <c r="I34" s="111">
        <f t="shared" si="1"/>
        <v>1.0781676806582199E-2</v>
      </c>
    </row>
    <row r="35" spans="2:12" ht="14">
      <c r="B35" s="107" t="s">
        <v>194</v>
      </c>
      <c r="C35" s="97">
        <v>32.799999999999997</v>
      </c>
      <c r="D35" s="98">
        <v>68.7</v>
      </c>
      <c r="E35" s="90">
        <v>0.63</v>
      </c>
      <c r="F35" s="56">
        <v>0.47</v>
      </c>
      <c r="G35" s="91">
        <v>0.85</v>
      </c>
      <c r="H35" s="103">
        <f>G22</f>
        <v>0.21563353613164396</v>
      </c>
      <c r="I35" s="111">
        <f t="shared" si="1"/>
        <v>1.0781676806582199E-2</v>
      </c>
    </row>
    <row r="36" spans="2:12" ht="15" thickBot="1">
      <c r="B36" s="108" t="s">
        <v>195</v>
      </c>
      <c r="C36" s="99">
        <v>56.9</v>
      </c>
      <c r="D36" s="100">
        <v>80.900000000000006</v>
      </c>
      <c r="E36" s="92">
        <v>1.78</v>
      </c>
      <c r="F36" s="93">
        <v>1.32</v>
      </c>
      <c r="G36" s="94">
        <v>2.4</v>
      </c>
      <c r="H36" s="104">
        <f>G23</f>
        <v>3.4539248829614122</v>
      </c>
      <c r="I36" s="111">
        <f t="shared" si="1"/>
        <v>0.17269624414807061</v>
      </c>
    </row>
    <row r="37" spans="2:12" ht="18">
      <c r="B37" s="40"/>
      <c r="C37" s="40"/>
      <c r="D37" s="40"/>
      <c r="E37" s="41"/>
      <c r="F37" s="41"/>
      <c r="G37" s="41"/>
    </row>
    <row r="38" spans="2:12" ht="18">
      <c r="B38" s="40"/>
    </row>
    <row r="40" spans="2:12">
      <c r="H40" s="7" t="s">
        <v>181</v>
      </c>
    </row>
    <row r="41" spans="2:12" ht="14">
      <c r="C41" s="71" t="s">
        <v>183</v>
      </c>
      <c r="D41" s="71" t="s">
        <v>184</v>
      </c>
      <c r="E41" s="7" t="s">
        <v>196</v>
      </c>
      <c r="F41" s="7" t="s">
        <v>197</v>
      </c>
    </row>
    <row r="42" spans="2:12" ht="14">
      <c r="B42" s="53" t="s">
        <v>198</v>
      </c>
      <c r="C42" s="54">
        <v>17.2</v>
      </c>
      <c r="D42" s="54">
        <v>50</v>
      </c>
      <c r="H42" s="7">
        <v>0</v>
      </c>
      <c r="I42" s="7">
        <v>0</v>
      </c>
      <c r="J42" s="7">
        <f>E43-K52</f>
        <v>0.57000000000000006</v>
      </c>
      <c r="K42" s="33">
        <f>0.05*$H31</f>
        <v>2.0039676832438832E-2</v>
      </c>
      <c r="L42" s="33">
        <f>0.05*$H31</f>
        <v>2.0039676832438832E-2</v>
      </c>
    </row>
    <row r="43" spans="2:12" ht="14">
      <c r="B43" s="7" t="s">
        <v>199</v>
      </c>
      <c r="E43" s="52">
        <v>0.92</v>
      </c>
      <c r="F43" s="55">
        <f>G19</f>
        <v>0.40079353664877665</v>
      </c>
      <c r="H43" s="7">
        <v>0</v>
      </c>
      <c r="I43" s="7">
        <v>0</v>
      </c>
      <c r="J43" s="7">
        <f>L52-E43</f>
        <v>1.3399999999999999</v>
      </c>
      <c r="K43" s="33">
        <f>0.05*$H31</f>
        <v>2.0039676832438832E-2</v>
      </c>
      <c r="L43" s="33">
        <f>0.05*$H31</f>
        <v>2.0039676832438832E-2</v>
      </c>
    </row>
    <row r="44" spans="2:12" ht="14">
      <c r="B44" s="53" t="s">
        <v>200</v>
      </c>
      <c r="C44" s="54">
        <v>0.3</v>
      </c>
      <c r="D44" s="54">
        <v>0.5</v>
      </c>
      <c r="H44" s="7">
        <v>0</v>
      </c>
      <c r="I44" s="7">
        <v>0</v>
      </c>
      <c r="J44" s="33">
        <f>E45-K53</f>
        <v>9.7999999999999979E-3</v>
      </c>
      <c r="K44" s="33">
        <f>0.05*$H32</f>
        <v>2.4157554728239142E-4</v>
      </c>
      <c r="L44" s="33">
        <f>0.05*$H32</f>
        <v>2.4157554728239142E-4</v>
      </c>
    </row>
    <row r="45" spans="2:12" ht="14">
      <c r="B45" s="7" t="s">
        <v>201</v>
      </c>
      <c r="C45" s="54"/>
      <c r="D45" s="54"/>
      <c r="E45" s="56">
        <v>1.5699999999999999E-2</v>
      </c>
      <c r="F45" s="55">
        <f>G20</f>
        <v>4.8315109456478281E-3</v>
      </c>
      <c r="H45" s="7">
        <v>0</v>
      </c>
      <c r="I45" s="7">
        <v>0</v>
      </c>
      <c r="J45" s="33">
        <f>L53-E45</f>
        <v>2.0299999999999999E-2</v>
      </c>
      <c r="K45" s="33">
        <f>0.05*$H32</f>
        <v>2.4157554728239142E-4</v>
      </c>
      <c r="L45" s="33">
        <f>0.05*$H32</f>
        <v>2.4157554728239142E-4</v>
      </c>
    </row>
    <row r="46" spans="2:12" ht="14">
      <c r="B46" s="53" t="s">
        <v>202</v>
      </c>
      <c r="C46" s="54">
        <v>13.5</v>
      </c>
      <c r="D46" s="54">
        <v>13</v>
      </c>
      <c r="H46" s="7">
        <v>0</v>
      </c>
      <c r="I46" s="7">
        <v>0</v>
      </c>
      <c r="J46" s="33">
        <f>E47-K54</f>
        <v>0.26</v>
      </c>
      <c r="K46" s="33">
        <f>0.05*$H33</f>
        <v>2.3718792588907689E-2</v>
      </c>
      <c r="L46" s="33">
        <f>0.05*$H33</f>
        <v>2.3718792588907689E-2</v>
      </c>
    </row>
    <row r="47" spans="2:12" ht="14">
      <c r="B47" s="7" t="s">
        <v>203</v>
      </c>
      <c r="C47" s="54"/>
      <c r="D47" s="54"/>
      <c r="E47" s="56">
        <v>0.4</v>
      </c>
      <c r="F47" s="55">
        <f>G21</f>
        <v>0.47437585177815378</v>
      </c>
      <c r="H47" s="7">
        <v>0</v>
      </c>
      <c r="I47" s="7">
        <v>0</v>
      </c>
      <c r="J47" s="33">
        <f>L54-E47</f>
        <v>0.5</v>
      </c>
      <c r="K47" s="33">
        <f>0.05*$H33</f>
        <v>2.3718792588907689E-2</v>
      </c>
      <c r="L47" s="33">
        <f>0.05*$H33</f>
        <v>2.3718792588907689E-2</v>
      </c>
    </row>
    <row r="48" spans="2:12" ht="14">
      <c r="B48" s="53" t="s">
        <v>194</v>
      </c>
      <c r="C48" s="55">
        <v>32.799999999999997</v>
      </c>
      <c r="D48" s="55">
        <v>68.7</v>
      </c>
      <c r="H48" s="7">
        <v>0</v>
      </c>
      <c r="I48" s="7">
        <v>0</v>
      </c>
      <c r="J48" s="33">
        <f>E49-K55</f>
        <v>0.16000000000000003</v>
      </c>
      <c r="K48" s="33">
        <f>0.05*$H$35</f>
        <v>1.0781676806582199E-2</v>
      </c>
      <c r="L48" s="33">
        <f>0.05*$H$35</f>
        <v>1.0781676806582199E-2</v>
      </c>
    </row>
    <row r="49" spans="2:12" ht="14">
      <c r="B49" s="7" t="s">
        <v>204</v>
      </c>
      <c r="C49" s="55"/>
      <c r="D49" s="55"/>
      <c r="E49" s="55">
        <v>0.63</v>
      </c>
      <c r="F49" s="55">
        <f>G22</f>
        <v>0.21563353613164396</v>
      </c>
      <c r="H49" s="7">
        <v>0</v>
      </c>
      <c r="I49" s="7">
        <v>0</v>
      </c>
      <c r="J49" s="33">
        <f>L55-E49</f>
        <v>0.21999999999999997</v>
      </c>
      <c r="K49" s="33">
        <f>0.05*$H$35</f>
        <v>1.0781676806582199E-2</v>
      </c>
      <c r="L49" s="33">
        <f>0.05*$H$35</f>
        <v>1.0781676806582199E-2</v>
      </c>
    </row>
    <row r="50" spans="2:12" ht="14">
      <c r="B50" s="53" t="s">
        <v>205</v>
      </c>
      <c r="C50" s="55">
        <v>56.9</v>
      </c>
      <c r="D50" s="55">
        <v>80.900000000000006</v>
      </c>
      <c r="H50" s="7">
        <v>0</v>
      </c>
      <c r="I50" s="7">
        <v>0</v>
      </c>
      <c r="J50" s="33">
        <f>E51-K56</f>
        <v>0.45999999999999996</v>
      </c>
      <c r="K50" s="33">
        <f>0.05*$H$36</f>
        <v>0.17269624414807061</v>
      </c>
      <c r="L50" s="33">
        <f>0.05*$H$36</f>
        <v>0.17269624414807061</v>
      </c>
    </row>
    <row r="51" spans="2:12" ht="14">
      <c r="B51" s="7" t="s">
        <v>206</v>
      </c>
      <c r="E51" s="55">
        <v>1.78</v>
      </c>
      <c r="F51" s="55">
        <f>G23</f>
        <v>3.4539248829614122</v>
      </c>
      <c r="H51" s="7">
        <v>0</v>
      </c>
      <c r="I51" s="7">
        <v>0</v>
      </c>
      <c r="J51" s="33">
        <f>L56-E51</f>
        <v>0.61999999999999988</v>
      </c>
      <c r="K51" s="33">
        <f>0.05*$H$36</f>
        <v>0.17269624414807061</v>
      </c>
      <c r="L51" s="33">
        <f>0.05*$H$36</f>
        <v>0.17269624414807061</v>
      </c>
    </row>
    <row r="52" spans="2:12" ht="14">
      <c r="K52" s="52">
        <v>0.35</v>
      </c>
      <c r="L52" s="52">
        <v>2.2599999999999998</v>
      </c>
    </row>
    <row r="53" spans="2:12" ht="14">
      <c r="K53" s="56">
        <v>5.9000000000000007E-3</v>
      </c>
      <c r="L53" s="56">
        <v>3.5999999999999997E-2</v>
      </c>
    </row>
    <row r="54" spans="2:12" ht="14">
      <c r="K54" s="56">
        <v>0.14000000000000001</v>
      </c>
      <c r="L54" s="56">
        <v>0.9</v>
      </c>
    </row>
    <row r="55" spans="2:12" ht="14">
      <c r="K55" s="55">
        <v>0.47</v>
      </c>
      <c r="L55" s="55">
        <v>0.85</v>
      </c>
    </row>
    <row r="56" spans="2:12" ht="14">
      <c r="K56" s="109">
        <v>1.32</v>
      </c>
      <c r="L56" s="109">
        <v>2.4</v>
      </c>
    </row>
    <row r="190" spans="2:10">
      <c r="B190" s="8"/>
    </row>
    <row r="192" spans="2:10">
      <c r="B192" s="8"/>
      <c r="C192" s="8"/>
      <c r="D192" s="8"/>
      <c r="E192" s="8"/>
      <c r="F192" s="33"/>
      <c r="G192" s="33"/>
      <c r="H192" s="33"/>
      <c r="I192" s="33"/>
      <c r="J192" s="33"/>
    </row>
    <row r="193" spans="2:11">
      <c r="B193" s="8"/>
      <c r="C193" s="8"/>
      <c r="D193" s="8"/>
      <c r="E193" s="8"/>
      <c r="F193" s="110"/>
      <c r="G193" s="110"/>
      <c r="H193" s="110"/>
      <c r="I193" s="110"/>
      <c r="J193" s="110"/>
    </row>
    <row r="194" spans="2:11">
      <c r="B194" s="8"/>
      <c r="C194" s="8"/>
      <c r="D194" s="8"/>
      <c r="E194" s="8"/>
      <c r="F194" s="1"/>
      <c r="G194" s="1"/>
      <c r="H194" s="1"/>
      <c r="I194" s="1"/>
      <c r="J194" s="1"/>
      <c r="K194" s="1"/>
    </row>
    <row r="195" spans="2:11">
      <c r="D195" s="81"/>
      <c r="F195" s="32"/>
      <c r="G195" s="32"/>
      <c r="H195" s="32"/>
      <c r="I195" s="32"/>
      <c r="J195" s="32"/>
    </row>
    <row r="196" spans="2:11">
      <c r="D196" s="81"/>
      <c r="F196" s="32"/>
      <c r="G196" s="32"/>
      <c r="H196" s="32"/>
      <c r="I196" s="32"/>
      <c r="J196" s="32"/>
    </row>
    <row r="197" spans="2:11">
      <c r="D197" s="81"/>
      <c r="F197" s="32"/>
      <c r="G197" s="32"/>
      <c r="H197" s="32"/>
      <c r="I197" s="32"/>
      <c r="J197" s="32"/>
    </row>
    <row r="198" spans="2:11">
      <c r="D198" s="81"/>
      <c r="F198" s="32"/>
      <c r="G198" s="32"/>
      <c r="H198" s="32"/>
      <c r="I198" s="32"/>
      <c r="J198" s="32"/>
    </row>
    <row r="199" spans="2:11">
      <c r="D199" s="81"/>
      <c r="F199" s="32"/>
      <c r="G199" s="32"/>
      <c r="H199" s="32"/>
      <c r="I199" s="32"/>
      <c r="J199" s="32"/>
    </row>
    <row r="200" spans="2:11">
      <c r="D200" s="81"/>
      <c r="F200" s="32"/>
      <c r="G200" s="32"/>
      <c r="H200" s="32"/>
      <c r="I200" s="32"/>
      <c r="J200" s="32"/>
    </row>
    <row r="201" spans="2:11">
      <c r="D201" s="81"/>
      <c r="F201" s="32"/>
      <c r="G201" s="32"/>
      <c r="H201" s="32"/>
      <c r="I201" s="32"/>
      <c r="J201" s="32"/>
    </row>
    <row r="202" spans="2:11">
      <c r="D202" s="81"/>
      <c r="F202" s="32"/>
      <c r="G202" s="32"/>
      <c r="H202" s="32"/>
      <c r="I202" s="32"/>
      <c r="J202" s="32"/>
    </row>
    <row r="203" spans="2:11">
      <c r="D203" s="81"/>
      <c r="F203" s="32"/>
      <c r="G203" s="32"/>
      <c r="H203" s="32"/>
      <c r="I203" s="32"/>
      <c r="J203" s="32"/>
    </row>
    <row r="204" spans="2:11">
      <c r="D204" s="81"/>
      <c r="E204" s="82"/>
      <c r="F204" s="32"/>
      <c r="G204" s="32"/>
      <c r="H204" s="32"/>
      <c r="I204" s="32"/>
      <c r="J204" s="32"/>
    </row>
    <row r="205" spans="2:11">
      <c r="D205" s="81"/>
      <c r="E205" s="82"/>
      <c r="F205" s="32"/>
      <c r="G205" s="32"/>
      <c r="H205" s="32"/>
      <c r="I205" s="32"/>
      <c r="J205" s="32"/>
    </row>
    <row r="206" spans="2:11">
      <c r="D206" s="81"/>
      <c r="E206" s="82"/>
      <c r="F206" s="32"/>
      <c r="G206" s="32"/>
      <c r="H206" s="32"/>
      <c r="I206" s="32"/>
      <c r="J206" s="32"/>
    </row>
    <row r="207" spans="2:11">
      <c r="D207" s="81"/>
      <c r="E207" s="82"/>
      <c r="F207" s="32"/>
      <c r="G207" s="32"/>
      <c r="H207" s="32"/>
      <c r="I207" s="32"/>
      <c r="J207" s="32"/>
    </row>
    <row r="208" spans="2:11">
      <c r="D208" s="81"/>
      <c r="E208" s="82"/>
      <c r="F208" s="32"/>
      <c r="G208" s="32"/>
      <c r="H208" s="32"/>
      <c r="I208" s="32"/>
      <c r="J208" s="32"/>
    </row>
    <row r="209" spans="4:10">
      <c r="D209" s="81"/>
      <c r="F209" s="32"/>
      <c r="G209" s="32"/>
      <c r="H209" s="32"/>
      <c r="I209" s="32"/>
      <c r="J209" s="32"/>
    </row>
    <row r="210" spans="4:10">
      <c r="D210" s="81"/>
      <c r="F210" s="32"/>
      <c r="G210" s="32"/>
      <c r="H210" s="32"/>
      <c r="I210" s="32"/>
      <c r="J210" s="32"/>
    </row>
    <row r="211" spans="4:10">
      <c r="D211" s="81"/>
      <c r="F211" s="32"/>
      <c r="G211" s="32"/>
      <c r="H211" s="32"/>
      <c r="I211" s="32"/>
      <c r="J211" s="32"/>
    </row>
    <row r="212" spans="4:10">
      <c r="D212" s="81"/>
      <c r="F212" s="32"/>
      <c r="G212" s="32"/>
      <c r="H212" s="32"/>
      <c r="I212" s="32"/>
      <c r="J212" s="32"/>
    </row>
  </sheetData>
  <mergeCells count="30">
    <mergeCell ref="O28:O29"/>
    <mergeCell ref="P28:P29"/>
    <mergeCell ref="Q28:Q29"/>
    <mergeCell ref="L30:L31"/>
    <mergeCell ref="M30:M31"/>
    <mergeCell ref="N30:N31"/>
    <mergeCell ref="O30:O31"/>
    <mergeCell ref="P30:P31"/>
    <mergeCell ref="C29:D29"/>
    <mergeCell ref="E29:G29"/>
    <mergeCell ref="M24:M25"/>
    <mergeCell ref="N24:N25"/>
    <mergeCell ref="M28:M29"/>
    <mergeCell ref="N28:N29"/>
    <mergeCell ref="Q24:Q25"/>
    <mergeCell ref="M26:M27"/>
    <mergeCell ref="N26:N27"/>
    <mergeCell ref="O26:O27"/>
    <mergeCell ref="P26:P27"/>
    <mergeCell ref="Q26:Q27"/>
    <mergeCell ref="O22:O23"/>
    <mergeCell ref="P22:P23"/>
    <mergeCell ref="M22:M23"/>
    <mergeCell ref="O24:O25"/>
    <mergeCell ref="P24:P25"/>
    <mergeCell ref="B1:I1"/>
    <mergeCell ref="G17:H17"/>
    <mergeCell ref="L18:L21"/>
    <mergeCell ref="L22:L23"/>
    <mergeCell ref="N22:N23"/>
  </mergeCells>
  <conditionalFormatting sqref="D7:D11">
    <cfRule type="colorScale" priority="9">
      <colorScale>
        <cfvo type="min"/>
        <cfvo type="max"/>
        <color theme="0" tint="-4.9989318521683403E-2"/>
        <color theme="0" tint="-0.34998626667073579"/>
      </colorScale>
    </cfRule>
    <cfRule type="cellIs" dxfId="3" priority="10" operator="greaterThan">
      <formula>0.1</formula>
    </cfRule>
  </conditionalFormatting>
  <conditionalFormatting sqref="G7:G11">
    <cfRule type="colorScale" priority="1">
      <colorScale>
        <cfvo type="min"/>
        <cfvo type="max"/>
        <color theme="0" tint="-4.9989318521683403E-2"/>
        <color theme="0" tint="-0.34998626667073579"/>
      </colorScale>
    </cfRule>
    <cfRule type="cellIs" dxfId="2" priority="2" operator="greaterThan">
      <formula>0.1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2DE54-4873-D84C-A0CE-1F2054C136B7}">
  <sheetPr>
    <tabColor rgb="FF92D050"/>
  </sheetPr>
  <dimension ref="A1:X215"/>
  <sheetViews>
    <sheetView tabSelected="1" topLeftCell="G12" zoomScale="110" zoomScaleNormal="110" workbookViewId="0">
      <selection activeCell="G21" sqref="G21"/>
    </sheetView>
  </sheetViews>
  <sheetFormatPr baseColWidth="10" defaultColWidth="8.83203125" defaultRowHeight="12.75" customHeight="1"/>
  <cols>
    <col min="1" max="1" width="8.83203125" style="7"/>
    <col min="2" max="2" width="40.5" style="7" bestFit="1" customWidth="1"/>
    <col min="3" max="3" width="26.1640625" style="7" bestFit="1" customWidth="1"/>
    <col min="4" max="4" width="32.83203125" style="7" bestFit="1" customWidth="1"/>
    <col min="5" max="5" width="21.83203125" style="7" bestFit="1" customWidth="1"/>
    <col min="6" max="7" width="30.5" style="7" bestFit="1" customWidth="1"/>
    <col min="8" max="8" width="29" style="7" bestFit="1" customWidth="1"/>
    <col min="9" max="9" width="16.6640625" style="7" customWidth="1"/>
    <col min="10" max="10" width="8.83203125" style="7"/>
    <col min="11" max="11" width="11.6640625" style="7" bestFit="1" customWidth="1"/>
    <col min="12" max="12" width="16.5" style="7" bestFit="1" customWidth="1"/>
    <col min="13" max="13" width="15.33203125" style="7" bestFit="1" customWidth="1"/>
    <col min="14" max="14" width="8.83203125" style="7"/>
    <col min="15" max="15" width="12.5" style="7" bestFit="1" customWidth="1"/>
    <col min="16" max="18" width="9.1640625" style="7" bestFit="1" customWidth="1"/>
    <col min="19" max="234" width="8.83203125" style="7"/>
    <col min="235" max="235" width="14.6640625" style="7" customWidth="1"/>
    <col min="236" max="236" width="20.1640625" style="7" customWidth="1"/>
    <col min="237" max="237" width="15.33203125" style="7" customWidth="1"/>
    <col min="238" max="238" width="17.1640625" style="7" customWidth="1"/>
    <col min="239" max="239" width="8.83203125" style="7"/>
    <col min="240" max="240" width="16.5" style="7" bestFit="1" customWidth="1"/>
    <col min="241" max="490" width="8.83203125" style="7"/>
    <col min="491" max="491" width="14.6640625" style="7" customWidth="1"/>
    <col min="492" max="492" width="20.1640625" style="7" customWidth="1"/>
    <col min="493" max="493" width="15.33203125" style="7" customWidth="1"/>
    <col min="494" max="494" width="17.1640625" style="7" customWidth="1"/>
    <col min="495" max="495" width="8.83203125" style="7"/>
    <col min="496" max="496" width="16.5" style="7" bestFit="1" customWidth="1"/>
    <col min="497" max="746" width="8.83203125" style="7"/>
    <col min="747" max="747" width="14.6640625" style="7" customWidth="1"/>
    <col min="748" max="748" width="20.1640625" style="7" customWidth="1"/>
    <col min="749" max="749" width="15.33203125" style="7" customWidth="1"/>
    <col min="750" max="750" width="17.1640625" style="7" customWidth="1"/>
    <col min="751" max="751" width="8.83203125" style="7"/>
    <col min="752" max="752" width="16.5" style="7" bestFit="1" customWidth="1"/>
    <col min="753" max="1002" width="8.83203125" style="7"/>
    <col min="1003" max="1003" width="14.6640625" style="7" customWidth="1"/>
    <col min="1004" max="1004" width="20.1640625" style="7" customWidth="1"/>
    <col min="1005" max="1005" width="15.33203125" style="7" customWidth="1"/>
    <col min="1006" max="1006" width="17.1640625" style="7" customWidth="1"/>
    <col min="1007" max="1007" width="8.83203125" style="7"/>
    <col min="1008" max="1008" width="16.5" style="7" bestFit="1" customWidth="1"/>
    <col min="1009" max="1258" width="8.83203125" style="7"/>
    <col min="1259" max="1259" width="14.6640625" style="7" customWidth="1"/>
    <col min="1260" max="1260" width="20.1640625" style="7" customWidth="1"/>
    <col min="1261" max="1261" width="15.33203125" style="7" customWidth="1"/>
    <col min="1262" max="1262" width="17.1640625" style="7" customWidth="1"/>
    <col min="1263" max="1263" width="8.83203125" style="7"/>
    <col min="1264" max="1264" width="16.5" style="7" bestFit="1" customWidth="1"/>
    <col min="1265" max="1514" width="8.83203125" style="7"/>
    <col min="1515" max="1515" width="14.6640625" style="7" customWidth="1"/>
    <col min="1516" max="1516" width="20.1640625" style="7" customWidth="1"/>
    <col min="1517" max="1517" width="15.33203125" style="7" customWidth="1"/>
    <col min="1518" max="1518" width="17.1640625" style="7" customWidth="1"/>
    <col min="1519" max="1519" width="8.83203125" style="7"/>
    <col min="1520" max="1520" width="16.5" style="7" bestFit="1" customWidth="1"/>
    <col min="1521" max="1770" width="8.83203125" style="7"/>
    <col min="1771" max="1771" width="14.6640625" style="7" customWidth="1"/>
    <col min="1772" max="1772" width="20.1640625" style="7" customWidth="1"/>
    <col min="1773" max="1773" width="15.33203125" style="7" customWidth="1"/>
    <col min="1774" max="1774" width="17.1640625" style="7" customWidth="1"/>
    <col min="1775" max="1775" width="8.83203125" style="7"/>
    <col min="1776" max="1776" width="16.5" style="7" bestFit="1" customWidth="1"/>
    <col min="1777" max="2026" width="8.83203125" style="7"/>
    <col min="2027" max="2027" width="14.6640625" style="7" customWidth="1"/>
    <col min="2028" max="2028" width="20.1640625" style="7" customWidth="1"/>
    <col min="2029" max="2029" width="15.33203125" style="7" customWidth="1"/>
    <col min="2030" max="2030" width="17.1640625" style="7" customWidth="1"/>
    <col min="2031" max="2031" width="8.83203125" style="7"/>
    <col min="2032" max="2032" width="16.5" style="7" bestFit="1" customWidth="1"/>
    <col min="2033" max="2282" width="8.83203125" style="7"/>
    <col min="2283" max="2283" width="14.6640625" style="7" customWidth="1"/>
    <col min="2284" max="2284" width="20.1640625" style="7" customWidth="1"/>
    <col min="2285" max="2285" width="15.33203125" style="7" customWidth="1"/>
    <col min="2286" max="2286" width="17.1640625" style="7" customWidth="1"/>
    <col min="2287" max="2287" width="8.83203125" style="7"/>
    <col min="2288" max="2288" width="16.5" style="7" bestFit="1" customWidth="1"/>
    <col min="2289" max="2538" width="8.83203125" style="7"/>
    <col min="2539" max="2539" width="14.6640625" style="7" customWidth="1"/>
    <col min="2540" max="2540" width="20.1640625" style="7" customWidth="1"/>
    <col min="2541" max="2541" width="15.33203125" style="7" customWidth="1"/>
    <col min="2542" max="2542" width="17.1640625" style="7" customWidth="1"/>
    <col min="2543" max="2543" width="8.83203125" style="7"/>
    <col min="2544" max="2544" width="16.5" style="7" bestFit="1" customWidth="1"/>
    <col min="2545" max="2794" width="8.83203125" style="7"/>
    <col min="2795" max="2795" width="14.6640625" style="7" customWidth="1"/>
    <col min="2796" max="2796" width="20.1640625" style="7" customWidth="1"/>
    <col min="2797" max="2797" width="15.33203125" style="7" customWidth="1"/>
    <col min="2798" max="2798" width="17.1640625" style="7" customWidth="1"/>
    <col min="2799" max="2799" width="8.83203125" style="7"/>
    <col min="2800" max="2800" width="16.5" style="7" bestFit="1" customWidth="1"/>
    <col min="2801" max="3050" width="8.83203125" style="7"/>
    <col min="3051" max="3051" width="14.6640625" style="7" customWidth="1"/>
    <col min="3052" max="3052" width="20.1640625" style="7" customWidth="1"/>
    <col min="3053" max="3053" width="15.33203125" style="7" customWidth="1"/>
    <col min="3054" max="3054" width="17.1640625" style="7" customWidth="1"/>
    <col min="3055" max="3055" width="8.83203125" style="7"/>
    <col min="3056" max="3056" width="16.5" style="7" bestFit="1" customWidth="1"/>
    <col min="3057" max="3306" width="8.83203125" style="7"/>
    <col min="3307" max="3307" width="14.6640625" style="7" customWidth="1"/>
    <col min="3308" max="3308" width="20.1640625" style="7" customWidth="1"/>
    <col min="3309" max="3309" width="15.33203125" style="7" customWidth="1"/>
    <col min="3310" max="3310" width="17.1640625" style="7" customWidth="1"/>
    <col min="3311" max="3311" width="8.83203125" style="7"/>
    <col min="3312" max="3312" width="16.5" style="7" bestFit="1" customWidth="1"/>
    <col min="3313" max="3562" width="8.83203125" style="7"/>
    <col min="3563" max="3563" width="14.6640625" style="7" customWidth="1"/>
    <col min="3564" max="3564" width="20.1640625" style="7" customWidth="1"/>
    <col min="3565" max="3565" width="15.33203125" style="7" customWidth="1"/>
    <col min="3566" max="3566" width="17.1640625" style="7" customWidth="1"/>
    <col min="3567" max="3567" width="8.83203125" style="7"/>
    <col min="3568" max="3568" width="16.5" style="7" bestFit="1" customWidth="1"/>
    <col min="3569" max="3818" width="8.83203125" style="7"/>
    <col min="3819" max="3819" width="14.6640625" style="7" customWidth="1"/>
    <col min="3820" max="3820" width="20.1640625" style="7" customWidth="1"/>
    <col min="3821" max="3821" width="15.33203125" style="7" customWidth="1"/>
    <col min="3822" max="3822" width="17.1640625" style="7" customWidth="1"/>
    <col min="3823" max="3823" width="8.83203125" style="7"/>
    <col min="3824" max="3824" width="16.5" style="7" bestFit="1" customWidth="1"/>
    <col min="3825" max="4074" width="8.83203125" style="7"/>
    <col min="4075" max="4075" width="14.6640625" style="7" customWidth="1"/>
    <col min="4076" max="4076" width="20.1640625" style="7" customWidth="1"/>
    <col min="4077" max="4077" width="15.33203125" style="7" customWidth="1"/>
    <col min="4078" max="4078" width="17.1640625" style="7" customWidth="1"/>
    <col min="4079" max="4079" width="8.83203125" style="7"/>
    <col min="4080" max="4080" width="16.5" style="7" bestFit="1" customWidth="1"/>
    <col min="4081" max="4330" width="8.83203125" style="7"/>
    <col min="4331" max="4331" width="14.6640625" style="7" customWidth="1"/>
    <col min="4332" max="4332" width="20.1640625" style="7" customWidth="1"/>
    <col min="4333" max="4333" width="15.33203125" style="7" customWidth="1"/>
    <col min="4334" max="4334" width="17.1640625" style="7" customWidth="1"/>
    <col min="4335" max="4335" width="8.83203125" style="7"/>
    <col min="4336" max="4336" width="16.5" style="7" bestFit="1" customWidth="1"/>
    <col min="4337" max="4586" width="8.83203125" style="7"/>
    <col min="4587" max="4587" width="14.6640625" style="7" customWidth="1"/>
    <col min="4588" max="4588" width="20.1640625" style="7" customWidth="1"/>
    <col min="4589" max="4589" width="15.33203125" style="7" customWidth="1"/>
    <col min="4590" max="4590" width="17.1640625" style="7" customWidth="1"/>
    <col min="4591" max="4591" width="8.83203125" style="7"/>
    <col min="4592" max="4592" width="16.5" style="7" bestFit="1" customWidth="1"/>
    <col min="4593" max="4842" width="8.83203125" style="7"/>
    <col min="4843" max="4843" width="14.6640625" style="7" customWidth="1"/>
    <col min="4844" max="4844" width="20.1640625" style="7" customWidth="1"/>
    <col min="4845" max="4845" width="15.33203125" style="7" customWidth="1"/>
    <col min="4846" max="4846" width="17.1640625" style="7" customWidth="1"/>
    <col min="4847" max="4847" width="8.83203125" style="7"/>
    <col min="4848" max="4848" width="16.5" style="7" bestFit="1" customWidth="1"/>
    <col min="4849" max="5098" width="8.83203125" style="7"/>
    <col min="5099" max="5099" width="14.6640625" style="7" customWidth="1"/>
    <col min="5100" max="5100" width="20.1640625" style="7" customWidth="1"/>
    <col min="5101" max="5101" width="15.33203125" style="7" customWidth="1"/>
    <col min="5102" max="5102" width="17.1640625" style="7" customWidth="1"/>
    <col min="5103" max="5103" width="8.83203125" style="7"/>
    <col min="5104" max="5104" width="16.5" style="7" bestFit="1" customWidth="1"/>
    <col min="5105" max="5354" width="8.83203125" style="7"/>
    <col min="5355" max="5355" width="14.6640625" style="7" customWidth="1"/>
    <col min="5356" max="5356" width="20.1640625" style="7" customWidth="1"/>
    <col min="5357" max="5357" width="15.33203125" style="7" customWidth="1"/>
    <col min="5358" max="5358" width="17.1640625" style="7" customWidth="1"/>
    <col min="5359" max="5359" width="8.83203125" style="7"/>
    <col min="5360" max="5360" width="16.5" style="7" bestFit="1" customWidth="1"/>
    <col min="5361" max="5610" width="8.83203125" style="7"/>
    <col min="5611" max="5611" width="14.6640625" style="7" customWidth="1"/>
    <col min="5612" max="5612" width="20.1640625" style="7" customWidth="1"/>
    <col min="5613" max="5613" width="15.33203125" style="7" customWidth="1"/>
    <col min="5614" max="5614" width="17.1640625" style="7" customWidth="1"/>
    <col min="5615" max="5615" width="8.83203125" style="7"/>
    <col min="5616" max="5616" width="16.5" style="7" bestFit="1" customWidth="1"/>
    <col min="5617" max="5866" width="8.83203125" style="7"/>
    <col min="5867" max="5867" width="14.6640625" style="7" customWidth="1"/>
    <col min="5868" max="5868" width="20.1640625" style="7" customWidth="1"/>
    <col min="5869" max="5869" width="15.33203125" style="7" customWidth="1"/>
    <col min="5870" max="5870" width="17.1640625" style="7" customWidth="1"/>
    <col min="5871" max="5871" width="8.83203125" style="7"/>
    <col min="5872" max="5872" width="16.5" style="7" bestFit="1" customWidth="1"/>
    <col min="5873" max="6122" width="8.83203125" style="7"/>
    <col min="6123" max="6123" width="14.6640625" style="7" customWidth="1"/>
    <col min="6124" max="6124" width="20.1640625" style="7" customWidth="1"/>
    <col min="6125" max="6125" width="15.33203125" style="7" customWidth="1"/>
    <col min="6126" max="6126" width="17.1640625" style="7" customWidth="1"/>
    <col min="6127" max="6127" width="8.83203125" style="7"/>
    <col min="6128" max="6128" width="16.5" style="7" bestFit="1" customWidth="1"/>
    <col min="6129" max="6378" width="8.83203125" style="7"/>
    <col min="6379" max="6379" width="14.6640625" style="7" customWidth="1"/>
    <col min="6380" max="6380" width="20.1640625" style="7" customWidth="1"/>
    <col min="6381" max="6381" width="15.33203125" style="7" customWidth="1"/>
    <col min="6382" max="6382" width="17.1640625" style="7" customWidth="1"/>
    <col min="6383" max="6383" width="8.83203125" style="7"/>
    <col min="6384" max="6384" width="16.5" style="7" bestFit="1" customWidth="1"/>
    <col min="6385" max="6634" width="8.83203125" style="7"/>
    <col min="6635" max="6635" width="14.6640625" style="7" customWidth="1"/>
    <col min="6636" max="6636" width="20.1640625" style="7" customWidth="1"/>
    <col min="6637" max="6637" width="15.33203125" style="7" customWidth="1"/>
    <col min="6638" max="6638" width="17.1640625" style="7" customWidth="1"/>
    <col min="6639" max="6639" width="8.83203125" style="7"/>
    <col min="6640" max="6640" width="16.5" style="7" bestFit="1" customWidth="1"/>
    <col min="6641" max="6890" width="8.83203125" style="7"/>
    <col min="6891" max="6891" width="14.6640625" style="7" customWidth="1"/>
    <col min="6892" max="6892" width="20.1640625" style="7" customWidth="1"/>
    <col min="6893" max="6893" width="15.33203125" style="7" customWidth="1"/>
    <col min="6894" max="6894" width="17.1640625" style="7" customWidth="1"/>
    <col min="6895" max="6895" width="8.83203125" style="7"/>
    <col min="6896" max="6896" width="16.5" style="7" bestFit="1" customWidth="1"/>
    <col min="6897" max="7146" width="8.83203125" style="7"/>
    <col min="7147" max="7147" width="14.6640625" style="7" customWidth="1"/>
    <col min="7148" max="7148" width="20.1640625" style="7" customWidth="1"/>
    <col min="7149" max="7149" width="15.33203125" style="7" customWidth="1"/>
    <col min="7150" max="7150" width="17.1640625" style="7" customWidth="1"/>
    <col min="7151" max="7151" width="8.83203125" style="7"/>
    <col min="7152" max="7152" width="16.5" style="7" bestFit="1" customWidth="1"/>
    <col min="7153" max="7402" width="8.83203125" style="7"/>
    <col min="7403" max="7403" width="14.6640625" style="7" customWidth="1"/>
    <col min="7404" max="7404" width="20.1640625" style="7" customWidth="1"/>
    <col min="7405" max="7405" width="15.33203125" style="7" customWidth="1"/>
    <col min="7406" max="7406" width="17.1640625" style="7" customWidth="1"/>
    <col min="7407" max="7407" width="8.83203125" style="7"/>
    <col min="7408" max="7408" width="16.5" style="7" bestFit="1" customWidth="1"/>
    <col min="7409" max="7658" width="8.83203125" style="7"/>
    <col min="7659" max="7659" width="14.6640625" style="7" customWidth="1"/>
    <col min="7660" max="7660" width="20.1640625" style="7" customWidth="1"/>
    <col min="7661" max="7661" width="15.33203125" style="7" customWidth="1"/>
    <col min="7662" max="7662" width="17.1640625" style="7" customWidth="1"/>
    <col min="7663" max="7663" width="8.83203125" style="7"/>
    <col min="7664" max="7664" width="16.5" style="7" bestFit="1" customWidth="1"/>
    <col min="7665" max="7914" width="8.83203125" style="7"/>
    <col min="7915" max="7915" width="14.6640625" style="7" customWidth="1"/>
    <col min="7916" max="7916" width="20.1640625" style="7" customWidth="1"/>
    <col min="7917" max="7917" width="15.33203125" style="7" customWidth="1"/>
    <col min="7918" max="7918" width="17.1640625" style="7" customWidth="1"/>
    <col min="7919" max="7919" width="8.83203125" style="7"/>
    <col min="7920" max="7920" width="16.5" style="7" bestFit="1" customWidth="1"/>
    <col min="7921" max="8170" width="8.83203125" style="7"/>
    <col min="8171" max="8171" width="14.6640625" style="7" customWidth="1"/>
    <col min="8172" max="8172" width="20.1640625" style="7" customWidth="1"/>
    <col min="8173" max="8173" width="15.33203125" style="7" customWidth="1"/>
    <col min="8174" max="8174" width="17.1640625" style="7" customWidth="1"/>
    <col min="8175" max="8175" width="8.83203125" style="7"/>
    <col min="8176" max="8176" width="16.5" style="7" bestFit="1" customWidth="1"/>
    <col min="8177" max="8426" width="8.83203125" style="7"/>
    <col min="8427" max="8427" width="14.6640625" style="7" customWidth="1"/>
    <col min="8428" max="8428" width="20.1640625" style="7" customWidth="1"/>
    <col min="8429" max="8429" width="15.33203125" style="7" customWidth="1"/>
    <col min="8430" max="8430" width="17.1640625" style="7" customWidth="1"/>
    <col min="8431" max="8431" width="8.83203125" style="7"/>
    <col min="8432" max="8432" width="16.5" style="7" bestFit="1" customWidth="1"/>
    <col min="8433" max="8682" width="8.83203125" style="7"/>
    <col min="8683" max="8683" width="14.6640625" style="7" customWidth="1"/>
    <col min="8684" max="8684" width="20.1640625" style="7" customWidth="1"/>
    <col min="8685" max="8685" width="15.33203125" style="7" customWidth="1"/>
    <col min="8686" max="8686" width="17.1640625" style="7" customWidth="1"/>
    <col min="8687" max="8687" width="8.83203125" style="7"/>
    <col min="8688" max="8688" width="16.5" style="7" bestFit="1" customWidth="1"/>
    <col min="8689" max="8938" width="8.83203125" style="7"/>
    <col min="8939" max="8939" width="14.6640625" style="7" customWidth="1"/>
    <col min="8940" max="8940" width="20.1640625" style="7" customWidth="1"/>
    <col min="8941" max="8941" width="15.33203125" style="7" customWidth="1"/>
    <col min="8942" max="8942" width="17.1640625" style="7" customWidth="1"/>
    <col min="8943" max="8943" width="8.83203125" style="7"/>
    <col min="8944" max="8944" width="16.5" style="7" bestFit="1" customWidth="1"/>
    <col min="8945" max="9194" width="8.83203125" style="7"/>
    <col min="9195" max="9195" width="14.6640625" style="7" customWidth="1"/>
    <col min="9196" max="9196" width="20.1640625" style="7" customWidth="1"/>
    <col min="9197" max="9197" width="15.33203125" style="7" customWidth="1"/>
    <col min="9198" max="9198" width="17.1640625" style="7" customWidth="1"/>
    <col min="9199" max="9199" width="8.83203125" style="7"/>
    <col min="9200" max="9200" width="16.5" style="7" bestFit="1" customWidth="1"/>
    <col min="9201" max="9450" width="8.83203125" style="7"/>
    <col min="9451" max="9451" width="14.6640625" style="7" customWidth="1"/>
    <col min="9452" max="9452" width="20.1640625" style="7" customWidth="1"/>
    <col min="9453" max="9453" width="15.33203125" style="7" customWidth="1"/>
    <col min="9454" max="9454" width="17.1640625" style="7" customWidth="1"/>
    <col min="9455" max="9455" width="8.83203125" style="7"/>
    <col min="9456" max="9456" width="16.5" style="7" bestFit="1" customWidth="1"/>
    <col min="9457" max="9706" width="8.83203125" style="7"/>
    <col min="9707" max="9707" width="14.6640625" style="7" customWidth="1"/>
    <col min="9708" max="9708" width="20.1640625" style="7" customWidth="1"/>
    <col min="9709" max="9709" width="15.33203125" style="7" customWidth="1"/>
    <col min="9710" max="9710" width="17.1640625" style="7" customWidth="1"/>
    <col min="9711" max="9711" width="8.83203125" style="7"/>
    <col min="9712" max="9712" width="16.5" style="7" bestFit="1" customWidth="1"/>
    <col min="9713" max="9962" width="8.83203125" style="7"/>
    <col min="9963" max="9963" width="14.6640625" style="7" customWidth="1"/>
    <col min="9964" max="9964" width="20.1640625" style="7" customWidth="1"/>
    <col min="9965" max="9965" width="15.33203125" style="7" customWidth="1"/>
    <col min="9966" max="9966" width="17.1640625" style="7" customWidth="1"/>
    <col min="9967" max="9967" width="8.83203125" style="7"/>
    <col min="9968" max="9968" width="16.5" style="7" bestFit="1" customWidth="1"/>
    <col min="9969" max="10218" width="8.83203125" style="7"/>
    <col min="10219" max="10219" width="14.6640625" style="7" customWidth="1"/>
    <col min="10220" max="10220" width="20.1640625" style="7" customWidth="1"/>
    <col min="10221" max="10221" width="15.33203125" style="7" customWidth="1"/>
    <col min="10222" max="10222" width="17.1640625" style="7" customWidth="1"/>
    <col min="10223" max="10223" width="8.83203125" style="7"/>
    <col min="10224" max="10224" width="16.5" style="7" bestFit="1" customWidth="1"/>
    <col min="10225" max="10474" width="8.83203125" style="7"/>
    <col min="10475" max="10475" width="14.6640625" style="7" customWidth="1"/>
    <col min="10476" max="10476" width="20.1640625" style="7" customWidth="1"/>
    <col min="10477" max="10477" width="15.33203125" style="7" customWidth="1"/>
    <col min="10478" max="10478" width="17.1640625" style="7" customWidth="1"/>
    <col min="10479" max="10479" width="8.83203125" style="7"/>
    <col min="10480" max="10480" width="16.5" style="7" bestFit="1" customWidth="1"/>
    <col min="10481" max="10730" width="8.83203125" style="7"/>
    <col min="10731" max="10731" width="14.6640625" style="7" customWidth="1"/>
    <col min="10732" max="10732" width="20.1640625" style="7" customWidth="1"/>
    <col min="10733" max="10733" width="15.33203125" style="7" customWidth="1"/>
    <col min="10734" max="10734" width="17.1640625" style="7" customWidth="1"/>
    <col min="10735" max="10735" width="8.83203125" style="7"/>
    <col min="10736" max="10736" width="16.5" style="7" bestFit="1" customWidth="1"/>
    <col min="10737" max="10986" width="8.83203125" style="7"/>
    <col min="10987" max="10987" width="14.6640625" style="7" customWidth="1"/>
    <col min="10988" max="10988" width="20.1640625" style="7" customWidth="1"/>
    <col min="10989" max="10989" width="15.33203125" style="7" customWidth="1"/>
    <col min="10990" max="10990" width="17.1640625" style="7" customWidth="1"/>
    <col min="10991" max="10991" width="8.83203125" style="7"/>
    <col min="10992" max="10992" width="16.5" style="7" bestFit="1" customWidth="1"/>
    <col min="10993" max="11242" width="8.83203125" style="7"/>
    <col min="11243" max="11243" width="14.6640625" style="7" customWidth="1"/>
    <col min="11244" max="11244" width="20.1640625" style="7" customWidth="1"/>
    <col min="11245" max="11245" width="15.33203125" style="7" customWidth="1"/>
    <col min="11246" max="11246" width="17.1640625" style="7" customWidth="1"/>
    <col min="11247" max="11247" width="8.83203125" style="7"/>
    <col min="11248" max="11248" width="16.5" style="7" bestFit="1" customWidth="1"/>
    <col min="11249" max="11498" width="8.83203125" style="7"/>
    <col min="11499" max="11499" width="14.6640625" style="7" customWidth="1"/>
    <col min="11500" max="11500" width="20.1640625" style="7" customWidth="1"/>
    <col min="11501" max="11501" width="15.33203125" style="7" customWidth="1"/>
    <col min="11502" max="11502" width="17.1640625" style="7" customWidth="1"/>
    <col min="11503" max="11503" width="8.83203125" style="7"/>
    <col min="11504" max="11504" width="16.5" style="7" bestFit="1" customWidth="1"/>
    <col min="11505" max="11754" width="8.83203125" style="7"/>
    <col min="11755" max="11755" width="14.6640625" style="7" customWidth="1"/>
    <col min="11756" max="11756" width="20.1640625" style="7" customWidth="1"/>
    <col min="11757" max="11757" width="15.33203125" style="7" customWidth="1"/>
    <col min="11758" max="11758" width="17.1640625" style="7" customWidth="1"/>
    <col min="11759" max="11759" width="8.83203125" style="7"/>
    <col min="11760" max="11760" width="16.5" style="7" bestFit="1" customWidth="1"/>
    <col min="11761" max="12010" width="8.83203125" style="7"/>
    <col min="12011" max="12011" width="14.6640625" style="7" customWidth="1"/>
    <col min="12012" max="12012" width="20.1640625" style="7" customWidth="1"/>
    <col min="12013" max="12013" width="15.33203125" style="7" customWidth="1"/>
    <col min="12014" max="12014" width="17.1640625" style="7" customWidth="1"/>
    <col min="12015" max="12015" width="8.83203125" style="7"/>
    <col min="12016" max="12016" width="16.5" style="7" bestFit="1" customWidth="1"/>
    <col min="12017" max="12266" width="8.83203125" style="7"/>
    <col min="12267" max="12267" width="14.6640625" style="7" customWidth="1"/>
    <col min="12268" max="12268" width="20.1640625" style="7" customWidth="1"/>
    <col min="12269" max="12269" width="15.33203125" style="7" customWidth="1"/>
    <col min="12270" max="12270" width="17.1640625" style="7" customWidth="1"/>
    <col min="12271" max="12271" width="8.83203125" style="7"/>
    <col min="12272" max="12272" width="16.5" style="7" bestFit="1" customWidth="1"/>
    <col min="12273" max="12522" width="8.83203125" style="7"/>
    <col min="12523" max="12523" width="14.6640625" style="7" customWidth="1"/>
    <col min="12524" max="12524" width="20.1640625" style="7" customWidth="1"/>
    <col min="12525" max="12525" width="15.33203125" style="7" customWidth="1"/>
    <col min="12526" max="12526" width="17.1640625" style="7" customWidth="1"/>
    <col min="12527" max="12527" width="8.83203125" style="7"/>
    <col min="12528" max="12528" width="16.5" style="7" bestFit="1" customWidth="1"/>
    <col min="12529" max="12778" width="8.83203125" style="7"/>
    <col min="12779" max="12779" width="14.6640625" style="7" customWidth="1"/>
    <col min="12780" max="12780" width="20.1640625" style="7" customWidth="1"/>
    <col min="12781" max="12781" width="15.33203125" style="7" customWidth="1"/>
    <col min="12782" max="12782" width="17.1640625" style="7" customWidth="1"/>
    <col min="12783" max="12783" width="8.83203125" style="7"/>
    <col min="12784" max="12784" width="16.5" style="7" bestFit="1" customWidth="1"/>
    <col min="12785" max="13034" width="8.83203125" style="7"/>
    <col min="13035" max="13035" width="14.6640625" style="7" customWidth="1"/>
    <col min="13036" max="13036" width="20.1640625" style="7" customWidth="1"/>
    <col min="13037" max="13037" width="15.33203125" style="7" customWidth="1"/>
    <col min="13038" max="13038" width="17.1640625" style="7" customWidth="1"/>
    <col min="13039" max="13039" width="8.83203125" style="7"/>
    <col min="13040" max="13040" width="16.5" style="7" bestFit="1" customWidth="1"/>
    <col min="13041" max="13290" width="8.83203125" style="7"/>
    <col min="13291" max="13291" width="14.6640625" style="7" customWidth="1"/>
    <col min="13292" max="13292" width="20.1640625" style="7" customWidth="1"/>
    <col min="13293" max="13293" width="15.33203125" style="7" customWidth="1"/>
    <col min="13294" max="13294" width="17.1640625" style="7" customWidth="1"/>
    <col min="13295" max="13295" width="8.83203125" style="7"/>
    <col min="13296" max="13296" width="16.5" style="7" bestFit="1" customWidth="1"/>
    <col min="13297" max="13546" width="8.83203125" style="7"/>
    <col min="13547" max="13547" width="14.6640625" style="7" customWidth="1"/>
    <col min="13548" max="13548" width="20.1640625" style="7" customWidth="1"/>
    <col min="13549" max="13549" width="15.33203125" style="7" customWidth="1"/>
    <col min="13550" max="13550" width="17.1640625" style="7" customWidth="1"/>
    <col min="13551" max="13551" width="8.83203125" style="7"/>
    <col min="13552" max="13552" width="16.5" style="7" bestFit="1" customWidth="1"/>
    <col min="13553" max="13802" width="8.83203125" style="7"/>
    <col min="13803" max="13803" width="14.6640625" style="7" customWidth="1"/>
    <col min="13804" max="13804" width="20.1640625" style="7" customWidth="1"/>
    <col min="13805" max="13805" width="15.33203125" style="7" customWidth="1"/>
    <col min="13806" max="13806" width="17.1640625" style="7" customWidth="1"/>
    <col min="13807" max="13807" width="8.83203125" style="7"/>
    <col min="13808" max="13808" width="16.5" style="7" bestFit="1" customWidth="1"/>
    <col min="13809" max="14058" width="8.83203125" style="7"/>
    <col min="14059" max="14059" width="14.6640625" style="7" customWidth="1"/>
    <col min="14060" max="14060" width="20.1640625" style="7" customWidth="1"/>
    <col min="14061" max="14061" width="15.33203125" style="7" customWidth="1"/>
    <col min="14062" max="14062" width="17.1640625" style="7" customWidth="1"/>
    <col min="14063" max="14063" width="8.83203125" style="7"/>
    <col min="14064" max="14064" width="16.5" style="7" bestFit="1" customWidth="1"/>
    <col min="14065" max="14314" width="8.83203125" style="7"/>
    <col min="14315" max="14315" width="14.6640625" style="7" customWidth="1"/>
    <col min="14316" max="14316" width="20.1640625" style="7" customWidth="1"/>
    <col min="14317" max="14317" width="15.33203125" style="7" customWidth="1"/>
    <col min="14318" max="14318" width="17.1640625" style="7" customWidth="1"/>
    <col min="14319" max="14319" width="8.83203125" style="7"/>
    <col min="14320" max="14320" width="16.5" style="7" bestFit="1" customWidth="1"/>
    <col min="14321" max="14570" width="8.83203125" style="7"/>
    <col min="14571" max="14571" width="14.6640625" style="7" customWidth="1"/>
    <col min="14572" max="14572" width="20.1640625" style="7" customWidth="1"/>
    <col min="14573" max="14573" width="15.33203125" style="7" customWidth="1"/>
    <col min="14574" max="14574" width="17.1640625" style="7" customWidth="1"/>
    <col min="14575" max="14575" width="8.83203125" style="7"/>
    <col min="14576" max="14576" width="16.5" style="7" bestFit="1" customWidth="1"/>
    <col min="14577" max="14826" width="8.83203125" style="7"/>
    <col min="14827" max="14827" width="14.6640625" style="7" customWidth="1"/>
    <col min="14828" max="14828" width="20.1640625" style="7" customWidth="1"/>
    <col min="14829" max="14829" width="15.33203125" style="7" customWidth="1"/>
    <col min="14830" max="14830" width="17.1640625" style="7" customWidth="1"/>
    <col min="14831" max="14831" width="8.83203125" style="7"/>
    <col min="14832" max="14832" width="16.5" style="7" bestFit="1" customWidth="1"/>
    <col min="14833" max="15082" width="8.83203125" style="7"/>
    <col min="15083" max="15083" width="14.6640625" style="7" customWidth="1"/>
    <col min="15084" max="15084" width="20.1640625" style="7" customWidth="1"/>
    <col min="15085" max="15085" width="15.33203125" style="7" customWidth="1"/>
    <col min="15086" max="15086" width="17.1640625" style="7" customWidth="1"/>
    <col min="15087" max="15087" width="8.83203125" style="7"/>
    <col min="15088" max="15088" width="16.5" style="7" bestFit="1" customWidth="1"/>
    <col min="15089" max="15338" width="8.83203125" style="7"/>
    <col min="15339" max="15339" width="14.6640625" style="7" customWidth="1"/>
    <col min="15340" max="15340" width="20.1640625" style="7" customWidth="1"/>
    <col min="15341" max="15341" width="15.33203125" style="7" customWidth="1"/>
    <col min="15342" max="15342" width="17.1640625" style="7" customWidth="1"/>
    <col min="15343" max="15343" width="8.83203125" style="7"/>
    <col min="15344" max="15344" width="16.5" style="7" bestFit="1" customWidth="1"/>
    <col min="15345" max="15594" width="8.83203125" style="7"/>
    <col min="15595" max="15595" width="14.6640625" style="7" customWidth="1"/>
    <col min="15596" max="15596" width="20.1640625" style="7" customWidth="1"/>
    <col min="15597" max="15597" width="15.33203125" style="7" customWidth="1"/>
    <col min="15598" max="15598" width="17.1640625" style="7" customWidth="1"/>
    <col min="15599" max="15599" width="8.83203125" style="7"/>
    <col min="15600" max="15600" width="16.5" style="7" bestFit="1" customWidth="1"/>
    <col min="15601" max="15850" width="8.83203125" style="7"/>
    <col min="15851" max="15851" width="14.6640625" style="7" customWidth="1"/>
    <col min="15852" max="15852" width="20.1640625" style="7" customWidth="1"/>
    <col min="15853" max="15853" width="15.33203125" style="7" customWidth="1"/>
    <col min="15854" max="15854" width="17.1640625" style="7" customWidth="1"/>
    <col min="15855" max="15855" width="8.83203125" style="7"/>
    <col min="15856" max="15856" width="16.5" style="7" bestFit="1" customWidth="1"/>
    <col min="15857" max="16106" width="8.83203125" style="7"/>
    <col min="16107" max="16107" width="14.6640625" style="7" customWidth="1"/>
    <col min="16108" max="16108" width="20.1640625" style="7" customWidth="1"/>
    <col min="16109" max="16109" width="15.33203125" style="7" customWidth="1"/>
    <col min="16110" max="16110" width="17.1640625" style="7" customWidth="1"/>
    <col min="16111" max="16111" width="8.83203125" style="7"/>
    <col min="16112" max="16112" width="16.5" style="7" bestFit="1" customWidth="1"/>
    <col min="16113" max="16384" width="8.83203125" style="7"/>
  </cols>
  <sheetData>
    <row r="1" spans="1:15" ht="13">
      <c r="B1" s="132"/>
      <c r="C1" s="132"/>
      <c r="D1" s="132"/>
      <c r="E1" s="132"/>
      <c r="F1" s="132"/>
      <c r="G1" s="132"/>
      <c r="H1" s="132"/>
      <c r="I1" s="132"/>
    </row>
    <row r="3" spans="1:15" ht="15">
      <c r="J3" s="22"/>
      <c r="K3" s="22"/>
      <c r="L3" s="22"/>
      <c r="M3" s="22"/>
      <c r="N3" s="22"/>
    </row>
    <row r="4" spans="1:15" ht="13">
      <c r="C4" s="9" t="s">
        <v>162</v>
      </c>
      <c r="D4" s="10"/>
      <c r="E4" s="11" t="s">
        <v>163</v>
      </c>
      <c r="F4" s="12"/>
    </row>
    <row r="5" spans="1:15" ht="13">
      <c r="A5" s="8"/>
      <c r="C5" s="76"/>
      <c r="E5" s="76"/>
    </row>
    <row r="6" spans="1:15" ht="14">
      <c r="A6" s="8"/>
      <c r="C6" s="13"/>
      <c r="D6" s="14" t="s">
        <v>164</v>
      </c>
      <c r="E6" s="13"/>
      <c r="G6" s="14" t="s">
        <v>165</v>
      </c>
    </row>
    <row r="7" spans="1:15" ht="15">
      <c r="A7" s="8"/>
      <c r="B7" s="8" t="s">
        <v>166</v>
      </c>
      <c r="C7" s="77">
        <v>36820185.167807028</v>
      </c>
      <c r="D7" s="74">
        <f>+C7/(SUM(C$7:C$11))</f>
        <v>0.28815077726332183</v>
      </c>
      <c r="E7" s="119">
        <v>60.45</v>
      </c>
      <c r="F7" s="75">
        <f>+E7*C7</f>
        <v>2225780193.3939347</v>
      </c>
      <c r="G7" s="74">
        <f>+F7/(SUM(F$7:F$11))</f>
        <v>0.91257262061875999</v>
      </c>
      <c r="H7" s="130"/>
      <c r="K7" s="33"/>
    </row>
    <row r="8" spans="1:15" ht="15">
      <c r="A8" s="8"/>
      <c r="B8" s="8" t="s">
        <v>167</v>
      </c>
      <c r="C8" s="77">
        <v>87909886.005888641</v>
      </c>
      <c r="D8" s="74">
        <f>+C8/(SUM(C$7:C$11))</f>
        <v>0.68797323713284131</v>
      </c>
      <c r="E8" s="119">
        <v>0.7</v>
      </c>
      <c r="F8" s="75">
        <f>+E8*C8</f>
        <v>61536920.204122044</v>
      </c>
      <c r="G8" s="74">
        <f>+F8/(SUM(F$7:F$11))</f>
        <v>2.5230213074119184E-2</v>
      </c>
      <c r="H8" s="130"/>
      <c r="K8" s="33"/>
      <c r="M8" s="35"/>
      <c r="O8" s="36"/>
    </row>
    <row r="9" spans="1:15" ht="15">
      <c r="A9" s="8"/>
      <c r="B9" s="8" t="s">
        <v>168</v>
      </c>
      <c r="C9" s="77">
        <v>2013280.7211685004</v>
      </c>
      <c r="D9" s="74">
        <f>+C9/(SUM(C$7:C$11))</f>
        <v>1.5755716654059303E-2</v>
      </c>
      <c r="E9" s="119">
        <v>57.52</v>
      </c>
      <c r="F9" s="75">
        <f>+E10*C9</f>
        <v>54700837.194148161</v>
      </c>
      <c r="G9" s="74">
        <f>+F9/(SUM(F$7:F$11))</f>
        <v>2.2427410620536953E-2</v>
      </c>
      <c r="H9" s="130"/>
      <c r="K9" s="33"/>
    </row>
    <row r="10" spans="1:15" ht="15">
      <c r="A10" s="8"/>
      <c r="B10" s="8" t="s">
        <v>169</v>
      </c>
      <c r="C10" s="77">
        <v>784595.41158025048</v>
      </c>
      <c r="D10" s="74">
        <f>+C10/(SUM(C$7:C$11))</f>
        <v>6.1401586291248483E-3</v>
      </c>
      <c r="E10" s="119">
        <v>27.17</v>
      </c>
      <c r="F10" s="75">
        <f>+E9*C10</f>
        <v>45129928.074096009</v>
      </c>
      <c r="G10" s="74">
        <f>+F10/(SUM(F$7:F$11))</f>
        <v>1.8503326093541547E-2</v>
      </c>
      <c r="H10" s="130"/>
      <c r="K10" s="33"/>
    </row>
    <row r="11" spans="1:15" ht="15">
      <c r="A11" s="8"/>
      <c r="B11" s="8" t="s">
        <v>170</v>
      </c>
      <c r="C11" s="83">
        <v>253020.41296420005</v>
      </c>
      <c r="D11" s="74">
        <f>+C11/(SUM(C$7:C$11))</f>
        <v>1.9801103206527745E-3</v>
      </c>
      <c r="E11" s="120">
        <v>205</v>
      </c>
      <c r="F11" s="75">
        <f>+E11*C11</f>
        <v>51869184.657661013</v>
      </c>
      <c r="G11" s="74">
        <f>+F11/(SUM(F$7:F$11))</f>
        <v>2.1266429593042258E-2</v>
      </c>
      <c r="H11" s="130"/>
      <c r="K11" s="33"/>
    </row>
    <row r="12" spans="1:15" ht="14">
      <c r="A12" s="15"/>
      <c r="C12" s="16"/>
      <c r="D12" s="17">
        <f>+SUM(D7:D11)</f>
        <v>1</v>
      </c>
      <c r="F12" s="18">
        <f>SUM(F7:F11)</f>
        <v>2439017063.523962</v>
      </c>
      <c r="G12" s="17">
        <f>+SUM(G7:G11)</f>
        <v>1</v>
      </c>
      <c r="O12" s="118"/>
    </row>
    <row r="13" spans="1:15" ht="13" customHeight="1">
      <c r="C13" s="16"/>
      <c r="K13" s="118"/>
      <c r="L13" s="118"/>
      <c r="M13" s="118"/>
      <c r="O13" s="118"/>
    </row>
    <row r="14" spans="1:15" ht="13" customHeight="1">
      <c r="B14" s="7" t="s">
        <v>171</v>
      </c>
      <c r="C14" s="19">
        <f>+SUM(C7:C11)/1000</f>
        <v>127780.96771940861</v>
      </c>
      <c r="D14" s="37"/>
      <c r="E14" s="7" t="s">
        <v>172</v>
      </c>
      <c r="F14" s="18">
        <f>+SUM(F7:F11)</f>
        <v>2439017063.523962</v>
      </c>
      <c r="K14" s="118"/>
      <c r="L14" s="118"/>
      <c r="M14" s="118"/>
      <c r="O14" s="118"/>
    </row>
    <row r="15" spans="1:15" ht="13" customHeight="1">
      <c r="C15" s="19"/>
      <c r="K15" s="118"/>
      <c r="L15" s="118"/>
      <c r="M15" s="118"/>
      <c r="O15" s="118"/>
    </row>
    <row r="16" spans="1:15" ht="13" customHeight="1">
      <c r="K16" s="118"/>
      <c r="L16" s="118"/>
      <c r="M16" s="118"/>
      <c r="O16" s="118"/>
    </row>
    <row r="17" spans="2:24" ht="15">
      <c r="B17" s="49" t="s">
        <v>173</v>
      </c>
      <c r="C17" s="59">
        <f>+'IPCC 2021_Characterization'!C6</f>
        <v>134.45022726624413</v>
      </c>
      <c r="D17" s="49" t="s">
        <v>174</v>
      </c>
      <c r="E17" s="50">
        <f>C14*C17/1000</f>
        <v>17180.180150175092</v>
      </c>
      <c r="F17" s="49" t="s">
        <v>175</v>
      </c>
      <c r="K17" s="118"/>
      <c r="L17" s="118"/>
      <c r="M17" s="118"/>
      <c r="N17"/>
      <c r="O17"/>
      <c r="P17"/>
      <c r="Q17"/>
    </row>
    <row r="18" spans="2:24" ht="15">
      <c r="B18" s="121" t="s">
        <v>207</v>
      </c>
      <c r="C18" s="122">
        <v>2.396992</v>
      </c>
      <c r="D18" s="121" t="s">
        <v>208</v>
      </c>
      <c r="E18" s="123">
        <f>+C18*C14</f>
        <v>306289.95737568068</v>
      </c>
      <c r="F18" s="121" t="s">
        <v>209</v>
      </c>
      <c r="G18" s="73"/>
      <c r="H18" s="73"/>
      <c r="K18" s="118"/>
      <c r="L18" s="118"/>
      <c r="M18" s="118"/>
      <c r="N18"/>
      <c r="O18"/>
      <c r="P18"/>
      <c r="Q18"/>
    </row>
    <row r="19" spans="2:24" ht="15">
      <c r="B19" s="49"/>
      <c r="C19" s="59"/>
      <c r="D19" s="49"/>
      <c r="E19" s="50"/>
      <c r="F19" s="49"/>
      <c r="G19" s="133" t="s">
        <v>173</v>
      </c>
      <c r="H19" s="133"/>
      <c r="K19" s="118"/>
      <c r="L19" s="143" t="s">
        <v>207</v>
      </c>
      <c r="M19" s="143"/>
      <c r="N19"/>
      <c r="O19" s="142"/>
      <c r="P19" s="142"/>
      <c r="Q19" s="142"/>
      <c r="R19" s="142"/>
      <c r="S19" s="127"/>
      <c r="T19" s="142"/>
      <c r="U19" s="142"/>
      <c r="V19" s="142"/>
      <c r="W19" s="142"/>
      <c r="X19" s="127"/>
    </row>
    <row r="20" spans="2:24" ht="21">
      <c r="C20" s="34"/>
      <c r="D20" s="34"/>
      <c r="G20" s="73" t="s">
        <v>176</v>
      </c>
      <c r="I20" s="117" t="s">
        <v>210</v>
      </c>
      <c r="J20" s="117" t="s">
        <v>211</v>
      </c>
      <c r="K20" s="118"/>
      <c r="L20" s="124" t="s">
        <v>176</v>
      </c>
      <c r="M20" s="118"/>
      <c r="N20" s="72"/>
      <c r="P20" s="128"/>
      <c r="Q20" s="128"/>
      <c r="R20" s="128"/>
      <c r="S20" s="127"/>
      <c r="U20" s="128"/>
      <c r="V20" s="128"/>
      <c r="W20" s="128"/>
      <c r="X20" s="127"/>
    </row>
    <row r="21" spans="2:24" s="42" customFormat="1" ht="15" customHeight="1">
      <c r="B21" s="43" t="str">
        <f>+B7</f>
        <v>Gold</v>
      </c>
      <c r="C21" s="44">
        <f>C7/1000</f>
        <v>36820.185167807031</v>
      </c>
      <c r="D21" s="45" t="s">
        <v>177</v>
      </c>
      <c r="E21" s="44">
        <f>D7*E$17</f>
        <v>4950.4822637968464</v>
      </c>
      <c r="F21" s="46" t="s">
        <v>175</v>
      </c>
      <c r="G21" s="116">
        <f>I21</f>
        <v>0.4254163809958913</v>
      </c>
      <c r="H21" s="51" t="s">
        <v>178</v>
      </c>
      <c r="I21" s="112">
        <v>0.4254163809958913</v>
      </c>
      <c r="J21" s="113">
        <v>2.8116453537615587E-2</v>
      </c>
      <c r="K21" s="131"/>
      <c r="L21" s="125">
        <f>+$E$18*G7/C21</f>
        <v>7.5912662524011045</v>
      </c>
      <c r="M21" s="126" t="s">
        <v>208</v>
      </c>
      <c r="N21" s="47"/>
      <c r="O21" s="128"/>
      <c r="P21" s="128"/>
      <c r="Q21" s="128"/>
      <c r="R21" s="128"/>
      <c r="S21" s="127"/>
      <c r="T21" s="127"/>
      <c r="U21" s="129"/>
      <c r="V21" s="129"/>
      <c r="W21" s="129"/>
      <c r="X21" s="127"/>
    </row>
    <row r="22" spans="2:24" s="42" customFormat="1" ht="15" customHeight="1">
      <c r="B22" s="43" t="str">
        <f t="shared" ref="B22:B25" si="0">+B8</f>
        <v>Silver</v>
      </c>
      <c r="C22" s="44">
        <f>C8/1000</f>
        <v>87909.886005888635</v>
      </c>
      <c r="D22" s="45" t="s">
        <v>177</v>
      </c>
      <c r="E22" s="44">
        <f>D8*E$17</f>
        <v>11819.504152441343</v>
      </c>
      <c r="F22" s="46" t="s">
        <v>175</v>
      </c>
      <c r="G22" s="116">
        <f t="shared" ref="G22:G25" si="1">I22</f>
        <v>5.1834896323600119E-3</v>
      </c>
      <c r="H22" s="51" t="s">
        <v>178</v>
      </c>
      <c r="I22" s="112">
        <v>5.1834896323600119E-3</v>
      </c>
      <c r="J22" s="113">
        <v>2.1797630578174539E-3</v>
      </c>
      <c r="K22" s="131"/>
      <c r="L22" s="125">
        <f t="shared" ref="L22:L25" si="2">+$E$18*G8/C22</f>
        <v>8.7905481830947471E-2</v>
      </c>
      <c r="M22" s="126" t="s">
        <v>208</v>
      </c>
      <c r="N22" s="48"/>
      <c r="O22" s="128"/>
      <c r="P22" s="128"/>
      <c r="Q22" s="128"/>
      <c r="R22" s="128"/>
      <c r="S22" s="127"/>
      <c r="T22" s="127"/>
      <c r="U22" s="129"/>
      <c r="V22" s="129"/>
      <c r="W22" s="129"/>
      <c r="X22" s="127"/>
    </row>
    <row r="23" spans="2:24" s="42" customFormat="1" ht="15" customHeight="1">
      <c r="B23" s="43" t="str">
        <f t="shared" si="0"/>
        <v>Palladium</v>
      </c>
      <c r="C23" s="44">
        <f>C9/1000</f>
        <v>2013.2807211685003</v>
      </c>
      <c r="D23" s="45" t="s">
        <v>177</v>
      </c>
      <c r="E23" s="44">
        <f>D9*E$17</f>
        <v>270.68605051185278</v>
      </c>
      <c r="F23" s="46" t="s">
        <v>175</v>
      </c>
      <c r="G23" s="116">
        <f t="shared" si="1"/>
        <v>0.52077008961657112</v>
      </c>
      <c r="H23" s="51" t="s">
        <v>178</v>
      </c>
      <c r="I23" s="112">
        <v>0.52077008961657112</v>
      </c>
      <c r="J23" s="114">
        <v>0.20699751442521364</v>
      </c>
      <c r="K23" s="131"/>
      <c r="L23" s="125">
        <f t="shared" si="2"/>
        <v>3.4119884876383466</v>
      </c>
      <c r="M23" s="126" t="s">
        <v>208</v>
      </c>
      <c r="N23" s="47"/>
      <c r="O23" s="128"/>
      <c r="P23" s="128"/>
      <c r="Q23" s="128"/>
      <c r="R23" s="128"/>
      <c r="S23" s="127"/>
      <c r="T23" s="127"/>
      <c r="U23" s="129"/>
      <c r="V23" s="129"/>
      <c r="W23" s="129"/>
      <c r="X23" s="127"/>
    </row>
    <row r="24" spans="2:24" s="42" customFormat="1" ht="14" customHeight="1">
      <c r="B24" s="43" t="str">
        <f t="shared" si="0"/>
        <v>Platinum</v>
      </c>
      <c r="C24" s="44">
        <f>C10/1000</f>
        <v>784.59541158025047</v>
      </c>
      <c r="D24" s="45" t="s">
        <v>177</v>
      </c>
      <c r="E24" s="44">
        <f>D10*E$17</f>
        <v>105.48903139901702</v>
      </c>
      <c r="F24" s="46" t="s">
        <v>175</v>
      </c>
      <c r="G24" s="116">
        <f t="shared" si="1"/>
        <v>0.17833500274488362</v>
      </c>
      <c r="H24" s="51" t="s">
        <v>178</v>
      </c>
      <c r="I24" s="112">
        <v>0.17833500274488362</v>
      </c>
      <c r="J24" s="113">
        <v>9.5606875794129395E-2</v>
      </c>
      <c r="K24" s="131"/>
      <c r="L24" s="125">
        <f t="shared" si="2"/>
        <v>7.2233190213087113</v>
      </c>
      <c r="M24" s="126" t="s">
        <v>208</v>
      </c>
      <c r="N24" s="135"/>
      <c r="O24" s="128"/>
      <c r="P24" s="128"/>
      <c r="Q24" s="128"/>
      <c r="R24" s="128"/>
      <c r="S24" s="127"/>
      <c r="T24" s="127"/>
      <c r="U24" s="129"/>
      <c r="V24" s="129"/>
      <c r="W24" s="129"/>
      <c r="X24" s="127"/>
    </row>
    <row r="25" spans="2:24" s="42" customFormat="1" ht="14" customHeight="1">
      <c r="B25" s="43" t="str">
        <f t="shared" si="0"/>
        <v>Rhodium</v>
      </c>
      <c r="C25" s="44">
        <f>C11/1000</f>
        <v>253.02041296420003</v>
      </c>
      <c r="D25" s="45" t="s">
        <v>177</v>
      </c>
      <c r="E25" s="44">
        <f>D11*E$17</f>
        <v>34.018652026035632</v>
      </c>
      <c r="F25" s="46" t="s">
        <v>175</v>
      </c>
      <c r="G25" s="116">
        <f t="shared" si="1"/>
        <v>1.55</v>
      </c>
      <c r="H25" s="51" t="s">
        <v>178</v>
      </c>
      <c r="I25" s="112">
        <v>1.55</v>
      </c>
      <c r="J25" s="114">
        <v>1.35</v>
      </c>
      <c r="K25" s="131"/>
      <c r="L25" s="125">
        <f t="shared" si="2"/>
        <v>25.743748250491759</v>
      </c>
      <c r="M25" s="126" t="s">
        <v>208</v>
      </c>
      <c r="N25" s="135"/>
      <c r="O25" s="128"/>
      <c r="P25" s="128"/>
      <c r="Q25" s="128"/>
      <c r="R25" s="128"/>
      <c r="S25" s="127"/>
      <c r="T25" s="127"/>
      <c r="U25" s="129"/>
      <c r="V25" s="129"/>
      <c r="W25" s="129"/>
      <c r="X25" s="127"/>
    </row>
    <row r="26" spans="2:24" ht="13" customHeight="1">
      <c r="K26" s="118"/>
      <c r="L26" s="118"/>
      <c r="M26" s="118"/>
      <c r="N26" s="136"/>
    </row>
    <row r="27" spans="2:24" ht="13" customHeight="1">
      <c r="G27" s="32"/>
      <c r="K27" s="118"/>
      <c r="L27" s="118"/>
      <c r="M27" s="118"/>
      <c r="N27" s="136"/>
    </row>
    <row r="28" spans="2:24" ht="13">
      <c r="M28" s="136"/>
      <c r="N28" s="136"/>
      <c r="O28" s="136"/>
      <c r="P28" s="136"/>
      <c r="Q28" s="136"/>
    </row>
    <row r="29" spans="2:24" ht="13">
      <c r="M29" s="136"/>
      <c r="N29" s="136"/>
      <c r="O29" s="136"/>
      <c r="P29" s="136"/>
      <c r="Q29" s="136"/>
    </row>
    <row r="30" spans="2:24" ht="13">
      <c r="M30" s="136"/>
      <c r="N30" s="136"/>
      <c r="O30" s="136"/>
      <c r="P30" s="136"/>
      <c r="Q30" s="136"/>
    </row>
    <row r="31" spans="2:24" ht="14">
      <c r="B31" s="105"/>
      <c r="C31" s="137" t="s">
        <v>179</v>
      </c>
      <c r="D31" s="138"/>
      <c r="E31" s="139" t="s">
        <v>180</v>
      </c>
      <c r="F31" s="140"/>
      <c r="G31" s="141"/>
      <c r="H31" s="101" t="s">
        <v>181</v>
      </c>
      <c r="I31" s="80"/>
      <c r="M31" s="136"/>
      <c r="N31" s="136"/>
      <c r="O31" s="136"/>
      <c r="P31" s="136"/>
      <c r="Q31" s="136"/>
    </row>
    <row r="32" spans="2:24" ht="18">
      <c r="B32" s="106" t="s">
        <v>182</v>
      </c>
      <c r="C32" s="95" t="s">
        <v>183</v>
      </c>
      <c r="D32" s="96" t="s">
        <v>184</v>
      </c>
      <c r="E32" s="85" t="s">
        <v>185</v>
      </c>
      <c r="F32" s="86" t="s">
        <v>186</v>
      </c>
      <c r="G32" s="87" t="s">
        <v>187</v>
      </c>
      <c r="H32" s="102" t="s">
        <v>188</v>
      </c>
      <c r="J32" s="39"/>
      <c r="L32" s="136"/>
      <c r="M32" s="136"/>
      <c r="N32" s="136"/>
      <c r="O32" s="136"/>
      <c r="P32" s="136"/>
    </row>
    <row r="33" spans="2:16" ht="18">
      <c r="B33" s="107" t="s">
        <v>189</v>
      </c>
      <c r="C33" s="97">
        <v>17.2</v>
      </c>
      <c r="D33" s="98">
        <v>50</v>
      </c>
      <c r="E33" s="88">
        <v>0.92</v>
      </c>
      <c r="F33" s="52">
        <v>0.35</v>
      </c>
      <c r="G33" s="89">
        <v>2.2599999999999998</v>
      </c>
      <c r="H33" s="103">
        <f>I21</f>
        <v>0.4254163809958913</v>
      </c>
      <c r="I33" s="111"/>
      <c r="J33" s="39"/>
      <c r="L33" s="136"/>
      <c r="M33" s="136"/>
      <c r="N33" s="136"/>
      <c r="O33" s="136"/>
      <c r="P33" s="136"/>
    </row>
    <row r="34" spans="2:16" ht="14">
      <c r="B34" s="107" t="s">
        <v>190</v>
      </c>
      <c r="C34" s="97">
        <v>0.3</v>
      </c>
      <c r="D34" s="98">
        <v>0.5</v>
      </c>
      <c r="E34" s="90">
        <f>15.7/1000</f>
        <v>1.5699999999999999E-2</v>
      </c>
      <c r="F34" s="56">
        <f>5.9/1000</f>
        <v>5.9000000000000007E-3</v>
      </c>
      <c r="G34" s="91">
        <f>36/1000</f>
        <v>3.5999999999999997E-2</v>
      </c>
      <c r="H34" s="103">
        <f t="shared" ref="H34:H38" si="3">I22</f>
        <v>5.1834896323600119E-3</v>
      </c>
      <c r="I34" s="111"/>
    </row>
    <row r="35" spans="2:16" ht="14">
      <c r="B35" s="107" t="s">
        <v>191</v>
      </c>
      <c r="C35" s="97">
        <v>13.5</v>
      </c>
      <c r="D35" s="98">
        <v>13</v>
      </c>
      <c r="E35" s="90">
        <v>0.17899999999999999</v>
      </c>
      <c r="F35" s="56">
        <v>0.13400000000000001</v>
      </c>
      <c r="G35" s="91">
        <v>0.24199999999999999</v>
      </c>
      <c r="H35" s="103">
        <f t="shared" si="3"/>
        <v>0.52077008961657112</v>
      </c>
      <c r="I35" s="111"/>
    </row>
    <row r="36" spans="2:16" ht="14">
      <c r="B36" s="107" t="s">
        <v>192</v>
      </c>
      <c r="C36" s="97" t="s">
        <v>193</v>
      </c>
      <c r="D36" s="98" t="s">
        <v>193</v>
      </c>
      <c r="E36" s="90">
        <v>0.40400000000000003</v>
      </c>
      <c r="F36" s="56">
        <v>0.14299999999999999</v>
      </c>
      <c r="G36" s="91">
        <v>0.89500000000000002</v>
      </c>
      <c r="H36" s="103">
        <f t="shared" si="3"/>
        <v>0.17833500274488362</v>
      </c>
      <c r="I36" s="111"/>
    </row>
    <row r="37" spans="2:16" ht="14">
      <c r="B37" s="107" t="s">
        <v>194</v>
      </c>
      <c r="C37" s="97">
        <v>32.799999999999997</v>
      </c>
      <c r="D37" s="98">
        <v>68.7</v>
      </c>
      <c r="E37" s="90">
        <v>0.63</v>
      </c>
      <c r="F37" s="56">
        <v>0.47</v>
      </c>
      <c r="G37" s="91">
        <v>0.85</v>
      </c>
      <c r="H37" s="103">
        <f t="shared" si="3"/>
        <v>1.55</v>
      </c>
      <c r="I37" s="111"/>
    </row>
    <row r="38" spans="2:16" ht="14">
      <c r="B38" s="108" t="s">
        <v>195</v>
      </c>
      <c r="C38" s="99">
        <v>56.9</v>
      </c>
      <c r="D38" s="100">
        <v>80.900000000000006</v>
      </c>
      <c r="E38" s="92">
        <v>1.78</v>
      </c>
      <c r="F38" s="93">
        <v>1.32</v>
      </c>
      <c r="G38" s="94">
        <v>2.4</v>
      </c>
      <c r="H38" s="144">
        <f t="shared" si="3"/>
        <v>0</v>
      </c>
      <c r="I38" s="111"/>
    </row>
    <row r="39" spans="2:16" ht="18">
      <c r="B39" s="40"/>
      <c r="C39" s="40"/>
      <c r="D39" s="40"/>
      <c r="E39" s="41"/>
      <c r="F39" s="41"/>
      <c r="G39" s="41"/>
    </row>
    <row r="40" spans="2:16" ht="18">
      <c r="B40" s="40"/>
    </row>
    <row r="42" spans="2:16" ht="13">
      <c r="H42" s="7" t="s">
        <v>181</v>
      </c>
    </row>
    <row r="43" spans="2:16" ht="14">
      <c r="C43" s="71" t="s">
        <v>183</v>
      </c>
      <c r="D43" s="71" t="s">
        <v>184</v>
      </c>
      <c r="E43" s="7" t="s">
        <v>196</v>
      </c>
      <c r="F43" s="7" t="s">
        <v>197</v>
      </c>
    </row>
    <row r="44" spans="2:16" ht="14">
      <c r="B44" s="53" t="s">
        <v>198</v>
      </c>
      <c r="C44" s="54">
        <v>17.2</v>
      </c>
      <c r="D44" s="54">
        <v>50</v>
      </c>
      <c r="H44" s="7">
        <v>0</v>
      </c>
      <c r="I44" s="7">
        <v>0</v>
      </c>
      <c r="J44" s="7">
        <f>E45-K54</f>
        <v>0.57000000000000006</v>
      </c>
      <c r="K44" s="115">
        <f>$J$21</f>
        <v>2.8116453537615587E-2</v>
      </c>
      <c r="L44" s="115">
        <f>$J$21</f>
        <v>2.8116453537615587E-2</v>
      </c>
    </row>
    <row r="45" spans="2:16" ht="14">
      <c r="B45" s="7" t="s">
        <v>199</v>
      </c>
      <c r="E45" s="52">
        <v>0.92</v>
      </c>
      <c r="F45" s="55">
        <f>G21</f>
        <v>0.4254163809958913</v>
      </c>
      <c r="H45" s="7">
        <v>0</v>
      </c>
      <c r="I45" s="7">
        <v>0</v>
      </c>
      <c r="J45" s="7">
        <f>L54-E45</f>
        <v>1.3399999999999999</v>
      </c>
      <c r="K45" s="115">
        <f>$J$21</f>
        <v>2.8116453537615587E-2</v>
      </c>
      <c r="L45" s="115">
        <f>$J$21</f>
        <v>2.8116453537615587E-2</v>
      </c>
    </row>
    <row r="46" spans="2:16" ht="14">
      <c r="B46" s="53" t="s">
        <v>200</v>
      </c>
      <c r="C46" s="54">
        <v>0.3</v>
      </c>
      <c r="D46" s="54">
        <v>0.5</v>
      </c>
      <c r="H46" s="7">
        <v>0</v>
      </c>
      <c r="I46" s="7">
        <v>0</v>
      </c>
      <c r="J46" s="33">
        <f>E47-K55</f>
        <v>9.7999999999999979E-3</v>
      </c>
      <c r="K46" s="115">
        <f>$J$22</f>
        <v>2.1797630578174539E-3</v>
      </c>
      <c r="L46" s="115">
        <f>$J$22</f>
        <v>2.1797630578174539E-3</v>
      </c>
    </row>
    <row r="47" spans="2:16" ht="14">
      <c r="B47" s="7" t="s">
        <v>201</v>
      </c>
      <c r="C47" s="54"/>
      <c r="D47" s="54"/>
      <c r="E47" s="56">
        <v>1.5699999999999999E-2</v>
      </c>
      <c r="F47" s="55">
        <f>G22</f>
        <v>5.1834896323600119E-3</v>
      </c>
      <c r="H47" s="7">
        <v>0</v>
      </c>
      <c r="I47" s="7">
        <v>0</v>
      </c>
      <c r="J47" s="33">
        <f>L55-E47</f>
        <v>2.0299999999999999E-2</v>
      </c>
      <c r="K47" s="115">
        <f>$J$22</f>
        <v>2.1797630578174539E-3</v>
      </c>
      <c r="L47" s="115">
        <f>$J$22</f>
        <v>2.1797630578174539E-3</v>
      </c>
    </row>
    <row r="48" spans="2:16" ht="14">
      <c r="B48" s="53" t="s">
        <v>202</v>
      </c>
      <c r="C48" s="54">
        <v>13.5</v>
      </c>
      <c r="D48" s="54">
        <v>13</v>
      </c>
      <c r="H48" s="7">
        <v>0</v>
      </c>
      <c r="I48" s="7">
        <v>0</v>
      </c>
      <c r="J48" s="33">
        <f>E49-K56</f>
        <v>0.26</v>
      </c>
      <c r="K48" s="115">
        <f>$J$23</f>
        <v>0.20699751442521364</v>
      </c>
      <c r="L48" s="115">
        <f>$J$23</f>
        <v>0.20699751442521364</v>
      </c>
    </row>
    <row r="49" spans="2:12" ht="14">
      <c r="B49" s="7" t="s">
        <v>203</v>
      </c>
      <c r="C49" s="54"/>
      <c r="D49" s="54"/>
      <c r="E49" s="56">
        <v>0.4</v>
      </c>
      <c r="F49" s="55">
        <f>G23</f>
        <v>0.52077008961657112</v>
      </c>
      <c r="H49" s="7">
        <v>0</v>
      </c>
      <c r="I49" s="7">
        <v>0</v>
      </c>
      <c r="J49" s="33">
        <f>L56-E49</f>
        <v>0.5</v>
      </c>
      <c r="K49" s="115">
        <f>$J$23</f>
        <v>0.20699751442521364</v>
      </c>
      <c r="L49" s="115">
        <f>$J$23</f>
        <v>0.20699751442521364</v>
      </c>
    </row>
    <row r="50" spans="2:12" ht="14">
      <c r="B50" s="53" t="s">
        <v>194</v>
      </c>
      <c r="C50" s="55">
        <v>32.799999999999997</v>
      </c>
      <c r="D50" s="55">
        <v>68.7</v>
      </c>
      <c r="H50" s="7">
        <v>0</v>
      </c>
      <c r="I50" s="7">
        <v>0</v>
      </c>
      <c r="J50" s="33">
        <f>E51-K57</f>
        <v>0.16000000000000003</v>
      </c>
      <c r="K50" s="115">
        <f>$J$24</f>
        <v>9.5606875794129395E-2</v>
      </c>
      <c r="L50" s="115">
        <f>$J$24</f>
        <v>9.5606875794129395E-2</v>
      </c>
    </row>
    <row r="51" spans="2:12" ht="14">
      <c r="B51" s="7" t="s">
        <v>204</v>
      </c>
      <c r="C51" s="55"/>
      <c r="D51" s="55"/>
      <c r="E51" s="55">
        <v>0.63</v>
      </c>
      <c r="F51" s="55">
        <f>G24</f>
        <v>0.17833500274488362</v>
      </c>
      <c r="H51" s="7">
        <v>0</v>
      </c>
      <c r="I51" s="7">
        <v>0</v>
      </c>
      <c r="J51" s="33">
        <f>L57-E51</f>
        <v>0.21999999999999997</v>
      </c>
      <c r="K51" s="115">
        <f>$J$24</f>
        <v>9.5606875794129395E-2</v>
      </c>
      <c r="L51" s="115">
        <f>$J$24</f>
        <v>9.5606875794129395E-2</v>
      </c>
    </row>
    <row r="52" spans="2:12" ht="14">
      <c r="B52" s="53" t="s">
        <v>205</v>
      </c>
      <c r="C52" s="55">
        <v>56.9</v>
      </c>
      <c r="D52" s="55">
        <v>80.900000000000006</v>
      </c>
      <c r="H52" s="7">
        <v>0</v>
      </c>
      <c r="I52" s="7">
        <v>0</v>
      </c>
      <c r="J52" s="33">
        <f>E53-K58</f>
        <v>0.45999999999999996</v>
      </c>
      <c r="K52" s="115">
        <f>$J$25</f>
        <v>1.35</v>
      </c>
      <c r="L52" s="115">
        <f>$J$25</f>
        <v>1.35</v>
      </c>
    </row>
    <row r="53" spans="2:12" ht="14">
      <c r="B53" s="7" t="s">
        <v>206</v>
      </c>
      <c r="E53" s="55">
        <v>1.78</v>
      </c>
      <c r="F53" s="55">
        <f>G25</f>
        <v>1.55</v>
      </c>
      <c r="H53" s="7">
        <v>0</v>
      </c>
      <c r="I53" s="7">
        <v>0</v>
      </c>
      <c r="J53" s="33">
        <f>L58-E53</f>
        <v>0.61999999999999988</v>
      </c>
      <c r="K53" s="115">
        <f>$J$25</f>
        <v>1.35</v>
      </c>
      <c r="L53" s="115">
        <f>$J$25</f>
        <v>1.35</v>
      </c>
    </row>
    <row r="54" spans="2:12" ht="14">
      <c r="K54" s="52">
        <v>0.35</v>
      </c>
      <c r="L54" s="52">
        <v>2.2599999999999998</v>
      </c>
    </row>
    <row r="55" spans="2:12" ht="14">
      <c r="K55" s="56">
        <v>5.9000000000000007E-3</v>
      </c>
      <c r="L55" s="56">
        <v>3.5999999999999997E-2</v>
      </c>
    </row>
    <row r="56" spans="2:12" ht="14">
      <c r="K56" s="56">
        <v>0.14000000000000001</v>
      </c>
      <c r="L56" s="56">
        <v>0.9</v>
      </c>
    </row>
    <row r="57" spans="2:12" ht="14">
      <c r="K57" s="55">
        <v>0.47</v>
      </c>
      <c r="L57" s="55">
        <v>0.85</v>
      </c>
    </row>
    <row r="58" spans="2:12" ht="14">
      <c r="K58" s="109">
        <v>1.32</v>
      </c>
      <c r="L58" s="109">
        <v>2.4</v>
      </c>
    </row>
    <row r="192" spans="2:2" ht="13">
      <c r="B192" s="8"/>
    </row>
    <row r="193" spans="2:11" ht="13">
      <c r="C193" s="8"/>
    </row>
    <row r="194" spans="2:11" ht="13">
      <c r="B194" s="8"/>
    </row>
    <row r="195" spans="2:11" ht="13">
      <c r="B195" s="8"/>
      <c r="C195" s="8"/>
      <c r="D195" s="8"/>
      <c r="E195" s="8"/>
      <c r="F195" s="8"/>
      <c r="G195" s="33"/>
      <c r="H195" s="33"/>
      <c r="I195" s="33"/>
      <c r="J195" s="33"/>
      <c r="K195" s="33"/>
    </row>
    <row r="196" spans="2:11" ht="13">
      <c r="B196" s="8"/>
      <c r="C196" s="8"/>
      <c r="D196" s="8"/>
      <c r="E196" s="8"/>
      <c r="F196" s="8"/>
      <c r="G196" s="110"/>
      <c r="H196" s="110"/>
      <c r="I196" s="110"/>
      <c r="J196" s="110"/>
      <c r="K196" s="110"/>
    </row>
    <row r="197" spans="2:11" ht="13">
      <c r="C197" s="8"/>
      <c r="D197" s="8"/>
      <c r="E197" s="8"/>
      <c r="F197" s="8"/>
      <c r="G197" s="1"/>
      <c r="H197" s="1"/>
      <c r="I197" s="1"/>
      <c r="J197" s="1"/>
      <c r="K197" s="1"/>
    </row>
    <row r="198" spans="2:11" ht="13">
      <c r="E198" s="81"/>
      <c r="G198" s="32"/>
      <c r="H198" s="32"/>
      <c r="I198" s="32"/>
      <c r="J198" s="32"/>
      <c r="K198" s="32"/>
    </row>
    <row r="199" spans="2:11" ht="13">
      <c r="E199" s="81"/>
      <c r="G199" s="32"/>
      <c r="H199" s="32"/>
      <c r="I199" s="32"/>
      <c r="J199" s="32"/>
      <c r="K199" s="32"/>
    </row>
    <row r="200" spans="2:11" ht="13">
      <c r="E200" s="81"/>
      <c r="G200" s="32"/>
      <c r="H200" s="32"/>
      <c r="I200" s="32"/>
      <c r="J200" s="32"/>
      <c r="K200" s="32"/>
    </row>
    <row r="201" spans="2:11" ht="13">
      <c r="E201" s="81"/>
      <c r="G201" s="32"/>
      <c r="H201" s="32"/>
      <c r="I201" s="32"/>
      <c r="J201" s="32"/>
      <c r="K201" s="32"/>
    </row>
    <row r="202" spans="2:11" ht="13">
      <c r="E202" s="81"/>
      <c r="G202" s="32"/>
      <c r="H202" s="32"/>
      <c r="I202" s="32"/>
      <c r="J202" s="32"/>
      <c r="K202" s="32"/>
    </row>
    <row r="203" spans="2:11" ht="13">
      <c r="E203" s="81"/>
      <c r="G203" s="32"/>
      <c r="H203" s="32"/>
      <c r="I203" s="32"/>
      <c r="J203" s="32"/>
      <c r="K203" s="32"/>
    </row>
    <row r="204" spans="2:11" ht="13">
      <c r="E204" s="81"/>
      <c r="G204" s="32"/>
      <c r="H204" s="32"/>
      <c r="I204" s="32"/>
      <c r="J204" s="32"/>
      <c r="K204" s="32"/>
    </row>
    <row r="205" spans="2:11" ht="13">
      <c r="E205" s="81"/>
      <c r="G205" s="32"/>
      <c r="H205" s="32"/>
      <c r="I205" s="32"/>
      <c r="J205" s="32"/>
      <c r="K205" s="32"/>
    </row>
    <row r="206" spans="2:11" ht="13">
      <c r="E206" s="81"/>
      <c r="G206" s="32"/>
      <c r="H206" s="32"/>
      <c r="I206" s="32"/>
      <c r="J206" s="32"/>
      <c r="K206" s="32"/>
    </row>
    <row r="207" spans="2:11" ht="13">
      <c r="E207" s="81"/>
      <c r="F207" s="82"/>
      <c r="G207" s="32"/>
      <c r="H207" s="32"/>
      <c r="I207" s="32"/>
      <c r="J207" s="32"/>
      <c r="K207" s="32"/>
    </row>
    <row r="208" spans="2:11" ht="13">
      <c r="E208" s="81"/>
      <c r="F208" s="82"/>
      <c r="G208" s="32"/>
      <c r="H208" s="32"/>
      <c r="I208" s="32"/>
      <c r="J208" s="32"/>
      <c r="K208" s="32"/>
    </row>
    <row r="209" spans="5:11" ht="13">
      <c r="E209" s="81"/>
      <c r="F209" s="82"/>
      <c r="G209" s="32"/>
      <c r="H209" s="32"/>
      <c r="I209" s="32"/>
      <c r="J209" s="32"/>
      <c r="K209" s="32"/>
    </row>
    <row r="210" spans="5:11" ht="13">
      <c r="E210" s="81"/>
      <c r="F210" s="82"/>
      <c r="G210" s="32"/>
      <c r="H210" s="32"/>
      <c r="I210" s="32"/>
      <c r="J210" s="32"/>
      <c r="K210" s="32"/>
    </row>
    <row r="211" spans="5:11" ht="13">
      <c r="E211" s="81"/>
      <c r="F211" s="82"/>
      <c r="G211" s="32"/>
      <c r="H211" s="32"/>
      <c r="I211" s="32"/>
      <c r="J211" s="32"/>
      <c r="K211" s="32"/>
    </row>
    <row r="212" spans="5:11" ht="13">
      <c r="E212" s="81"/>
      <c r="G212" s="32"/>
      <c r="H212" s="32"/>
      <c r="I212" s="32"/>
      <c r="J212" s="32"/>
      <c r="K212" s="32"/>
    </row>
    <row r="213" spans="5:11" ht="13">
      <c r="E213" s="81"/>
      <c r="G213" s="32"/>
      <c r="H213" s="32"/>
      <c r="I213" s="32"/>
      <c r="J213" s="32"/>
      <c r="K213" s="32"/>
    </row>
    <row r="214" spans="5:11" ht="13">
      <c r="E214" s="81"/>
      <c r="G214" s="32"/>
      <c r="H214" s="32"/>
      <c r="I214" s="32"/>
      <c r="J214" s="32"/>
      <c r="K214" s="32"/>
    </row>
    <row r="215" spans="5:11" ht="13">
      <c r="E215" s="81"/>
      <c r="G215" s="32"/>
      <c r="H215" s="32"/>
      <c r="I215" s="32"/>
      <c r="J215" s="32"/>
      <c r="K215" s="32"/>
    </row>
  </sheetData>
  <mergeCells count="24">
    <mergeCell ref="N30:N31"/>
    <mergeCell ref="O30:O31"/>
    <mergeCell ref="B1:I1"/>
    <mergeCell ref="G19:H19"/>
    <mergeCell ref="C31:D31"/>
    <mergeCell ref="E31:G31"/>
    <mergeCell ref="M28:M29"/>
    <mergeCell ref="L19:M19"/>
    <mergeCell ref="O19:R19"/>
    <mergeCell ref="T19:W19"/>
    <mergeCell ref="L32:L33"/>
    <mergeCell ref="M32:M33"/>
    <mergeCell ref="N32:N33"/>
    <mergeCell ref="O32:O33"/>
    <mergeCell ref="P32:P33"/>
    <mergeCell ref="P28:P29"/>
    <mergeCell ref="Q28:Q29"/>
    <mergeCell ref="P30:P31"/>
    <mergeCell ref="Q30:Q31"/>
    <mergeCell ref="N26:N27"/>
    <mergeCell ref="N24:N25"/>
    <mergeCell ref="N28:N29"/>
    <mergeCell ref="O28:O29"/>
    <mergeCell ref="M30:M31"/>
  </mergeCells>
  <conditionalFormatting sqref="D7:D11">
    <cfRule type="colorScale" priority="3">
      <colorScale>
        <cfvo type="min"/>
        <cfvo type="max"/>
        <color theme="0" tint="-4.9989318521683403E-2"/>
        <color theme="0" tint="-0.34998626667073579"/>
      </colorScale>
    </cfRule>
    <cfRule type="cellIs" dxfId="1" priority="4" operator="greaterThan">
      <formula>0.1</formula>
    </cfRule>
  </conditionalFormatting>
  <conditionalFormatting sqref="G7:G11">
    <cfRule type="colorScale" priority="1">
      <colorScale>
        <cfvo type="min"/>
        <cfvo type="max"/>
        <color theme="0" tint="-4.9989318521683403E-2"/>
        <color theme="0" tint="-0.34998626667073579"/>
      </colorScale>
    </cfRule>
    <cfRule type="cellIs" dxfId="0" priority="2" operator="greaterThan">
      <formula>0.1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ReCiPe 2016 Midpoint (H)-C</vt:lpstr>
      <vt:lpstr>IPCC 2021_Characterization</vt:lpstr>
      <vt:lpstr>IPCC 2021_Allocation</vt:lpstr>
      <vt:lpstr>IPCC 2021_Allocation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Cespi</dc:creator>
  <cp:keywords/>
  <dc:description/>
  <cp:lastModifiedBy>Luca Ciacci</cp:lastModifiedBy>
  <cp:revision/>
  <dcterms:created xsi:type="dcterms:W3CDTF">2024-02-16T11:04:18Z</dcterms:created>
  <dcterms:modified xsi:type="dcterms:W3CDTF">2025-07-21T14:53:32Z</dcterms:modified>
  <cp:category/>
  <cp:contentStatus/>
</cp:coreProperties>
</file>